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ary\Documents\BUSSINESS\5EURO.COM\"/>
    </mc:Choice>
  </mc:AlternateContent>
  <bookViews>
    <workbookView xWindow="0" yWindow="0" windowWidth="28800" windowHeight="12585"/>
  </bookViews>
  <sheets>
    <sheet name="comptabilité" sheetId="3" r:id="rId1"/>
    <sheet name="Prévisions" sheetId="4" r:id="rId2"/>
    <sheet name="Indépendance" sheetId="6" r:id="rId3"/>
    <sheet name="fiscalité des revenus" sheetId="2" r:id="rId4"/>
    <sheet name="fiscalité LMNP" sheetId="5" r:id="rId5"/>
    <sheet name="Conseils" sheetId="8" r:id="rId6"/>
    <sheet name="Réglages" sheetId="1"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1" l="1"/>
  <c r="D12" i="2" s="1"/>
  <c r="M20" i="3" l="1"/>
  <c r="J18" i="3" l="1"/>
  <c r="G18" i="3"/>
  <c r="F18" i="3"/>
  <c r="E18" i="3"/>
  <c r="D18" i="3"/>
  <c r="C18" i="3"/>
  <c r="J18" i="4"/>
  <c r="G18" i="4"/>
  <c r="F18" i="4"/>
  <c r="E18" i="4"/>
  <c r="D18" i="4"/>
  <c r="C18" i="4"/>
  <c r="F20" i="3" l="1"/>
  <c r="G18" i="6" l="1"/>
  <c r="F18" i="6"/>
  <c r="M14" i="4"/>
  <c r="F20" i="4"/>
  <c r="M13" i="3" l="1"/>
  <c r="C18" i="6" l="1"/>
  <c r="E18" i="6"/>
  <c r="J18" i="6"/>
  <c r="P5" i="6" l="1"/>
  <c r="M15" i="6" l="1"/>
  <c r="D18" i="6"/>
  <c r="O5" i="6" s="1"/>
  <c r="M18" i="6" l="1"/>
  <c r="C20" i="4"/>
  <c r="N14" i="4" s="1"/>
  <c r="L20" i="3"/>
  <c r="M20" i="4" l="1"/>
  <c r="N20" i="4" s="1"/>
  <c r="P9" i="4"/>
  <c r="C20" i="3"/>
  <c r="N13" i="3" s="1"/>
  <c r="Q9" i="3" s="1"/>
  <c r="A20" i="1" l="1"/>
  <c r="C38" i="1"/>
  <c r="I36" i="1"/>
  <c r="I16" i="1"/>
  <c r="I15" i="1"/>
  <c r="I14" i="1"/>
  <c r="C35" i="1" l="1"/>
  <c r="C37" i="1"/>
  <c r="E37" i="1" s="1"/>
  <c r="B38" i="1"/>
  <c r="E38" i="1" s="1"/>
  <c r="B35" i="1"/>
  <c r="B37" i="1"/>
  <c r="B34" i="1"/>
  <c r="C34" i="1"/>
  <c r="E35" i="1" l="1"/>
  <c r="J4" i="1"/>
  <c r="I34" i="1" s="1"/>
  <c r="J5" i="1" l="1"/>
  <c r="C27" i="1" s="1"/>
  <c r="D30" i="1"/>
  <c r="D28" i="1"/>
  <c r="D27" i="1"/>
  <c r="E26" i="1"/>
  <c r="D26" i="1"/>
  <c r="C28" i="1" l="1"/>
  <c r="B29" i="1"/>
  <c r="B28" i="1"/>
  <c r="C29" i="1"/>
  <c r="I17" i="1"/>
  <c r="C26" i="1"/>
  <c r="I37" i="1"/>
  <c r="I38" i="1" s="1"/>
  <c r="B27" i="1"/>
  <c r="E27" i="1" s="1"/>
  <c r="E9" i="1"/>
  <c r="E8" i="1"/>
  <c r="E6" i="1"/>
  <c r="D10" i="1"/>
  <c r="D8" i="1"/>
  <c r="D7" i="1"/>
  <c r="E7" i="1" s="1"/>
  <c r="D6" i="1"/>
  <c r="E28" i="1" l="1"/>
  <c r="F28" i="1" s="1"/>
  <c r="E29" i="1"/>
  <c r="I35" i="1"/>
  <c r="I40" i="1" s="1"/>
  <c r="I12" i="1"/>
  <c r="F9" i="1"/>
  <c r="I11" i="1"/>
  <c r="I18" i="1" s="1"/>
  <c r="F8" i="1"/>
  <c r="F29" i="1" l="1"/>
  <c r="I41" i="1"/>
  <c r="I42" i="1" s="1"/>
  <c r="I21" i="1"/>
  <c r="D14" i="2" s="1"/>
  <c r="I22" i="1" l="1"/>
  <c r="I23" i="1" l="1"/>
  <c r="D16" i="2" s="1"/>
  <c r="D15" i="2"/>
  <c r="J22" i="4"/>
  <c r="F22" i="4"/>
</calcChain>
</file>

<file path=xl/comments1.xml><?xml version="1.0" encoding="utf-8"?>
<comments xmlns="http://schemas.openxmlformats.org/spreadsheetml/2006/main">
  <authors>
    <author>Gary MICHELET</author>
  </authors>
  <commentList>
    <comment ref="C4" authorId="0" shapeId="0">
      <text>
        <r>
          <rPr>
            <b/>
            <sz val="9"/>
            <color indexed="81"/>
            <rFont val="Tahoma"/>
            <family val="2"/>
          </rPr>
          <t xml:space="preserve">Dépenses habitation: </t>
        </r>
        <r>
          <rPr>
            <sz val="9"/>
            <color indexed="81"/>
            <rFont val="Tahoma"/>
            <family val="2"/>
          </rPr>
          <t xml:space="preserve">correspond à toutes les dépenses liées à votre logement (Residence Principale)
</t>
        </r>
      </text>
    </comment>
    <comment ref="D4" authorId="0" shapeId="0">
      <text>
        <r>
          <rPr>
            <b/>
            <sz val="9"/>
            <color indexed="81"/>
            <rFont val="Tahoma"/>
            <family val="2"/>
          </rPr>
          <t xml:space="preserve">Investissement 1: </t>
        </r>
        <r>
          <rPr>
            <sz val="9"/>
            <color indexed="81"/>
            <rFont val="Tahoma"/>
            <family val="2"/>
          </rPr>
          <t xml:space="preserve">correspond aux 
dépenses liées à votre 1er investissement.
</t>
        </r>
      </text>
    </comment>
    <comment ref="E4" authorId="0" shapeId="0">
      <text>
        <r>
          <rPr>
            <b/>
            <sz val="9"/>
            <color indexed="81"/>
            <rFont val="Tahoma"/>
            <family val="2"/>
          </rPr>
          <t xml:space="preserve">Investissement 2: </t>
        </r>
        <r>
          <rPr>
            <sz val="9"/>
            <color indexed="81"/>
            <rFont val="Tahoma"/>
            <family val="2"/>
          </rPr>
          <t xml:space="preserve">correspond aux 
dépenses liées à votre second 
investissement.
</t>
        </r>
      </text>
    </comment>
    <comment ref="F4" authorId="0" shapeId="0">
      <text>
        <r>
          <rPr>
            <b/>
            <sz val="9"/>
            <color indexed="81"/>
            <rFont val="Tahoma"/>
            <family val="2"/>
          </rPr>
          <t xml:space="preserve">Investissement 3: </t>
        </r>
        <r>
          <rPr>
            <sz val="9"/>
            <color indexed="81"/>
            <rFont val="Tahoma"/>
            <family val="2"/>
          </rPr>
          <t xml:space="preserve">correspond aux 
dépenses liées à votre futur
investissement.
</t>
        </r>
      </text>
    </comment>
    <comment ref="J4" authorId="0" shapeId="0">
      <text>
        <r>
          <rPr>
            <b/>
            <sz val="9"/>
            <color indexed="81"/>
            <rFont val="Tahoma"/>
            <family val="2"/>
          </rPr>
          <t xml:space="preserve">Dépenses vie courantes: </t>
        </r>
        <r>
          <rPr>
            <sz val="9"/>
            <color indexed="81"/>
            <rFont val="Tahoma"/>
            <family val="2"/>
          </rPr>
          <t xml:space="preserve">correspond aux dépenses obligatoires liées a votre train de vie .
</t>
        </r>
      </text>
    </comment>
    <comment ref="M4" authorId="0" shapeId="0">
      <text>
        <r>
          <rPr>
            <b/>
            <sz val="9"/>
            <color indexed="81"/>
            <rFont val="Tahoma"/>
            <family val="2"/>
          </rPr>
          <t>Crédit:</t>
        </r>
        <r>
          <rPr>
            <sz val="9"/>
            <color indexed="81"/>
            <rFont val="Tahoma"/>
            <family val="2"/>
          </rPr>
          <t xml:space="preserve"> Correspond à
tous vos revenus perçus chaque mois.
</t>
        </r>
      </text>
    </comment>
    <comment ref="N4" authorId="0" shapeId="0">
      <text>
        <r>
          <rPr>
            <b/>
            <sz val="9"/>
            <color indexed="81"/>
            <rFont val="Tahoma"/>
            <family val="2"/>
          </rPr>
          <t xml:space="preserve">Débit: </t>
        </r>
        <r>
          <rPr>
            <sz val="9"/>
            <color indexed="81"/>
            <rFont val="Tahoma"/>
            <family val="2"/>
          </rPr>
          <t xml:space="preserve">correspond à toutes vos dépenses mensuelles estimé dans les lignes jaunes (TOTAL)
</t>
        </r>
      </text>
    </comment>
    <comment ref="Q4" authorId="0" shapeId="0">
      <text>
        <r>
          <rPr>
            <b/>
            <sz val="9"/>
            <color indexed="81"/>
            <rFont val="Tahoma"/>
            <family val="2"/>
          </rPr>
          <t xml:space="preserve">A placer : </t>
        </r>
        <r>
          <rPr>
            <sz val="9"/>
            <color indexed="81"/>
            <rFont val="Tahoma"/>
            <family val="2"/>
          </rPr>
          <t xml:space="preserve">argent pouvant être mis de coté chaque mois.
</t>
        </r>
      </text>
    </comment>
    <comment ref="L9" authorId="0" shapeId="0">
      <text>
        <r>
          <rPr>
            <b/>
            <sz val="9"/>
            <color indexed="81"/>
            <rFont val="Tahoma"/>
            <family val="2"/>
          </rPr>
          <t xml:space="preserve">ticket resto: </t>
        </r>
        <r>
          <rPr>
            <sz val="9"/>
            <color indexed="81"/>
            <rFont val="Tahoma"/>
            <family val="2"/>
          </rPr>
          <t xml:space="preserve">ne rentre pas dans la catégorie"A PLACER"
</t>
        </r>
      </text>
    </comment>
    <comment ref="Q9" authorId="0" shapeId="0">
      <text>
        <r>
          <rPr>
            <b/>
            <sz val="9"/>
            <color indexed="81"/>
            <rFont val="Tahoma"/>
            <family val="2"/>
          </rPr>
          <t>COFFRE FORT:</t>
        </r>
        <r>
          <rPr>
            <sz val="9"/>
            <color indexed="81"/>
            <rFont val="Tahoma"/>
            <family val="2"/>
          </rPr>
          <t xml:space="preserve"> cette argent doit être placé tous les mois jusqu'à l'atteinte de votre objectif.
</t>
        </r>
      </text>
    </comment>
  </commentList>
</comments>
</file>

<file path=xl/comments2.xml><?xml version="1.0" encoding="utf-8"?>
<comments xmlns="http://schemas.openxmlformats.org/spreadsheetml/2006/main">
  <authors>
    <author>Gary MICHELET</author>
  </authors>
  <commentList>
    <comment ref="C4" authorId="0" shapeId="0">
      <text>
        <r>
          <rPr>
            <b/>
            <sz val="9"/>
            <color indexed="81"/>
            <rFont val="Tahoma"/>
            <family val="2"/>
          </rPr>
          <t xml:space="preserve">Dépenses habitation: </t>
        </r>
        <r>
          <rPr>
            <sz val="9"/>
            <color indexed="81"/>
            <rFont val="Tahoma"/>
            <family val="2"/>
          </rPr>
          <t xml:space="preserve">correspond à toutes les dépenses liées à votre logement.
</t>
        </r>
      </text>
    </comment>
    <comment ref="D4" authorId="0" shapeId="0">
      <text>
        <r>
          <rPr>
            <b/>
            <sz val="9"/>
            <color indexed="81"/>
            <rFont val="Tahoma"/>
            <family val="2"/>
          </rPr>
          <t xml:space="preserve">Investissement 1: </t>
        </r>
        <r>
          <rPr>
            <sz val="9"/>
            <color indexed="81"/>
            <rFont val="Tahoma"/>
            <family val="2"/>
          </rPr>
          <t xml:space="preserve">correspond aux 
dépenses liées à votre 1er investissement.
</t>
        </r>
      </text>
    </comment>
    <comment ref="E4" authorId="0" shapeId="0">
      <text>
        <r>
          <rPr>
            <b/>
            <sz val="9"/>
            <color indexed="81"/>
            <rFont val="Tahoma"/>
            <family val="2"/>
          </rPr>
          <t xml:space="preserve">Investissement 2: </t>
        </r>
        <r>
          <rPr>
            <sz val="9"/>
            <color indexed="81"/>
            <rFont val="Tahoma"/>
            <family val="2"/>
          </rPr>
          <t xml:space="preserve">correspond aux 
dépenses liées à votre second 
investissement.
</t>
        </r>
      </text>
    </comment>
    <comment ref="F4" authorId="0" shapeId="0">
      <text>
        <r>
          <rPr>
            <b/>
            <sz val="9"/>
            <color indexed="81"/>
            <rFont val="Tahoma"/>
            <family val="2"/>
          </rPr>
          <t xml:space="preserve">Investissement 3: </t>
        </r>
        <r>
          <rPr>
            <sz val="9"/>
            <color indexed="81"/>
            <rFont val="Tahoma"/>
            <family val="2"/>
          </rPr>
          <t xml:space="preserve">correspond aux 
dépenses liées à votre futur
investissement.
</t>
        </r>
      </text>
    </comment>
    <comment ref="J4" authorId="0" shapeId="0">
      <text>
        <r>
          <rPr>
            <b/>
            <sz val="9"/>
            <color indexed="81"/>
            <rFont val="Tahoma"/>
            <family val="2"/>
          </rPr>
          <t xml:space="preserve">Dépenses vie courantes: </t>
        </r>
        <r>
          <rPr>
            <sz val="9"/>
            <color indexed="81"/>
            <rFont val="Tahoma"/>
            <family val="2"/>
          </rPr>
          <t xml:space="preserve">correspond aux dépenses obligatoires liées a votre train de vie .
</t>
        </r>
      </text>
    </comment>
    <comment ref="M4" authorId="0" shapeId="0">
      <text>
        <r>
          <rPr>
            <b/>
            <sz val="9"/>
            <color indexed="81"/>
            <rFont val="Tahoma"/>
            <family val="2"/>
          </rPr>
          <t>Crédit:</t>
        </r>
        <r>
          <rPr>
            <sz val="9"/>
            <color indexed="81"/>
            <rFont val="Tahoma"/>
            <family val="2"/>
          </rPr>
          <t xml:space="preserve"> Correspond à
tous vos revenus perçus chaque mois.
</t>
        </r>
      </text>
    </comment>
    <comment ref="N4" authorId="0" shapeId="0">
      <text>
        <r>
          <rPr>
            <b/>
            <sz val="9"/>
            <color indexed="81"/>
            <rFont val="Tahoma"/>
            <family val="2"/>
          </rPr>
          <t xml:space="preserve">Débit: </t>
        </r>
        <r>
          <rPr>
            <sz val="9"/>
            <color indexed="81"/>
            <rFont val="Tahoma"/>
            <family val="2"/>
          </rPr>
          <t xml:space="preserve">correspond à toutes vos dépenses mensuelles estimé dans les lignes jaunes (TOTAL)
</t>
        </r>
      </text>
    </comment>
    <comment ref="P4" authorId="0" shapeId="0">
      <text>
        <r>
          <rPr>
            <b/>
            <sz val="9"/>
            <color indexed="81"/>
            <rFont val="Tahoma"/>
            <family val="2"/>
          </rPr>
          <t xml:space="preserve">A placer : </t>
        </r>
        <r>
          <rPr>
            <sz val="9"/>
            <color indexed="81"/>
            <rFont val="Tahoma"/>
            <family val="2"/>
          </rPr>
          <t xml:space="preserve">argent pouvant être mis de coté chaque mois.
</t>
        </r>
      </text>
    </comment>
    <comment ref="L9" authorId="0" shapeId="0">
      <text>
        <r>
          <rPr>
            <b/>
            <sz val="9"/>
            <color indexed="81"/>
            <rFont val="Tahoma"/>
            <family val="2"/>
          </rPr>
          <t xml:space="preserve">ticket resto: </t>
        </r>
        <r>
          <rPr>
            <sz val="9"/>
            <color indexed="81"/>
            <rFont val="Tahoma"/>
            <family val="2"/>
          </rPr>
          <t xml:space="preserve">ne rentre pas dans la catégorie"A PLACER"
</t>
        </r>
      </text>
    </comment>
    <comment ref="P9" authorId="0" shapeId="0">
      <text>
        <r>
          <rPr>
            <b/>
            <sz val="9"/>
            <color indexed="81"/>
            <rFont val="Tahoma"/>
            <family val="2"/>
          </rPr>
          <t xml:space="preserve">COFFRE FORT: </t>
        </r>
        <r>
          <rPr>
            <sz val="9"/>
            <color indexed="81"/>
            <rFont val="Tahoma"/>
            <family val="2"/>
          </rPr>
          <t>cette argent doit être placé tous les mois jusqu'à l'atteinte de votre objectif.</t>
        </r>
        <r>
          <rPr>
            <sz val="9"/>
            <color indexed="81"/>
            <rFont val="Tahoma"/>
            <family val="2"/>
          </rPr>
          <t xml:space="preserve">
</t>
        </r>
      </text>
    </comment>
    <comment ref="B10" authorId="0" shapeId="0">
      <text>
        <r>
          <rPr>
            <b/>
            <sz val="9"/>
            <color indexed="81"/>
            <rFont val="Tahoma"/>
            <family val="2"/>
          </rPr>
          <t>Taxe fonciere</t>
        </r>
        <r>
          <rPr>
            <sz val="9"/>
            <color indexed="81"/>
            <rFont val="Tahoma"/>
            <family val="2"/>
          </rPr>
          <t xml:space="preserve">: a diviser par 12 mois
</t>
        </r>
      </text>
    </comment>
    <comment ref="I10" authorId="0" shapeId="0">
      <text>
        <r>
          <rPr>
            <b/>
            <sz val="9"/>
            <color indexed="81"/>
            <rFont val="Tahoma"/>
            <family val="2"/>
          </rPr>
          <t xml:space="preserve">Impot: </t>
        </r>
        <r>
          <rPr>
            <sz val="9"/>
            <color indexed="81"/>
            <rFont val="Tahoma"/>
            <family val="2"/>
          </rPr>
          <t xml:space="preserve">a diviser par 12 mois
</t>
        </r>
      </text>
    </comment>
    <comment ref="B12" authorId="0" shapeId="0">
      <text>
        <r>
          <rPr>
            <b/>
            <sz val="9"/>
            <color indexed="81"/>
            <rFont val="Tahoma"/>
            <family val="2"/>
          </rPr>
          <t xml:space="preserve">Taxe d'habition: </t>
        </r>
        <r>
          <rPr>
            <sz val="9"/>
            <color indexed="81"/>
            <rFont val="Tahoma"/>
            <family val="2"/>
          </rPr>
          <t xml:space="preserve">a diviser par 12 mois
</t>
        </r>
      </text>
    </comment>
  </commentList>
</comments>
</file>

<file path=xl/comments3.xml><?xml version="1.0" encoding="utf-8"?>
<comments xmlns="http://schemas.openxmlformats.org/spreadsheetml/2006/main">
  <authors>
    <author>Gary MICHELET</author>
  </authors>
  <commentList>
    <comment ref="M4" authorId="0" shapeId="0">
      <text>
        <r>
          <rPr>
            <b/>
            <sz val="9"/>
            <color indexed="81"/>
            <rFont val="Tahoma"/>
            <family val="2"/>
          </rPr>
          <t>Crédit:</t>
        </r>
        <r>
          <rPr>
            <sz val="9"/>
            <color indexed="81"/>
            <rFont val="Tahoma"/>
            <family val="2"/>
          </rPr>
          <t xml:space="preserve"> Correspond à
tous vos revenus perçus chaque mois.
</t>
        </r>
      </text>
    </comment>
    <comment ref="L9" authorId="0" shapeId="0">
      <text>
        <r>
          <rPr>
            <b/>
            <sz val="9"/>
            <color indexed="81"/>
            <rFont val="Tahoma"/>
            <family val="2"/>
          </rPr>
          <t xml:space="preserve">ticket resto: </t>
        </r>
        <r>
          <rPr>
            <sz val="9"/>
            <color indexed="81"/>
            <rFont val="Tahoma"/>
            <family val="2"/>
          </rPr>
          <t xml:space="preserve">ne rentre pas dans la catégorie"A PLACER"
</t>
        </r>
      </text>
    </comment>
  </commentList>
</comments>
</file>

<file path=xl/sharedStrings.xml><?xml version="1.0" encoding="utf-8"?>
<sst xmlns="http://schemas.openxmlformats.org/spreadsheetml/2006/main" count="230" uniqueCount="168">
  <si>
    <t>Plafonnement quotient familial</t>
  </si>
  <si>
    <t>demi-part générale</t>
  </si>
  <si>
    <t>Personnes seules élevé pendant cinq ans</t>
  </si>
  <si>
    <t>part entière premier enfant charge si on élève seul</t>
  </si>
  <si>
    <t>invalidité, combattant</t>
  </si>
  <si>
    <t>maintien quotient conjugal veuf</t>
  </si>
  <si>
    <t>Revenu net imposable</t>
  </si>
  <si>
    <t>nombre de part</t>
  </si>
  <si>
    <t>Ir selon parts</t>
  </si>
  <si>
    <t>Ir une part</t>
  </si>
  <si>
    <t>IR plafonné</t>
  </si>
  <si>
    <t>Impôt retenu</t>
  </si>
  <si>
    <t>CELIBATAIRE DIVORCE VEUF</t>
  </si>
  <si>
    <t>COUPLE PACS</t>
  </si>
  <si>
    <t>Ir deux parts</t>
  </si>
  <si>
    <t>demi-parts au dessus de un</t>
  </si>
  <si>
    <t>demi-parts au dessus de deux</t>
  </si>
  <si>
    <t>Décôte</t>
  </si>
  <si>
    <t>Impôt final</t>
  </si>
  <si>
    <t>Situation familiale</t>
  </si>
  <si>
    <t>Nombre de parts</t>
  </si>
  <si>
    <t>Impôt avant décôte</t>
  </si>
  <si>
    <t>Célibataire-Divorcé-Veuf</t>
  </si>
  <si>
    <t>Marié-Pacsé</t>
  </si>
  <si>
    <t>Case T</t>
  </si>
  <si>
    <t>Case L</t>
  </si>
  <si>
    <t>Handicap</t>
  </si>
  <si>
    <t>Invalidité</t>
  </si>
  <si>
    <t>Les réductions et crédits d'impôt s'imputeront sur l'impôt final en rouge. Si vous avez un revenu fiscal de référence inférieur à 20 705 € (41 410 € pour un couple), un abattement supplémentaire de l'ordre de 20% s'appliquera.</t>
  </si>
  <si>
    <t>"Le plus important dans votre salaire ce n'est pas le montant, mais uniquement ce que vous allez en faire…" GM</t>
  </si>
  <si>
    <t>LIBELLE / DEPENSES</t>
  </si>
  <si>
    <t>HABITATION*</t>
  </si>
  <si>
    <r>
      <t xml:space="preserve">STUDIO </t>
    </r>
    <r>
      <rPr>
        <sz val="11"/>
        <color theme="1"/>
        <rFont val="Calibri"/>
        <family val="2"/>
        <scheme val="minor"/>
      </rPr>
      <t>investissement 1*</t>
    </r>
  </si>
  <si>
    <t>LIBELLE</t>
  </si>
  <si>
    <t xml:space="preserve"> vie courante*</t>
  </si>
  <si>
    <t xml:space="preserve">SOURCES </t>
  </si>
  <si>
    <t>A PLACER*</t>
  </si>
  <si>
    <t>Credit</t>
  </si>
  <si>
    <t>paie</t>
  </si>
  <si>
    <t>Charges</t>
  </si>
  <si>
    <t>transport TCL</t>
  </si>
  <si>
    <t>parking</t>
  </si>
  <si>
    <t>Electricité</t>
  </si>
  <si>
    <t>Internet</t>
  </si>
  <si>
    <t>Assurance du bien</t>
  </si>
  <si>
    <t>alimentation</t>
  </si>
  <si>
    <t>&lt;=&gt;</t>
  </si>
  <si>
    <t>ticket resto*</t>
  </si>
  <si>
    <t>Taxe fonciere</t>
  </si>
  <si>
    <t>laverie</t>
  </si>
  <si>
    <t>Assurance prêt</t>
  </si>
  <si>
    <t>Taxe d'habitation</t>
  </si>
  <si>
    <t>Gaz</t>
  </si>
  <si>
    <t>REVENUS</t>
  </si>
  <si>
    <t>* = présence d'un commentaire</t>
  </si>
  <si>
    <t>TOTAL / BIEN IMMOBILIER</t>
  </si>
  <si>
    <t>TOTAL CREDITS</t>
  </si>
  <si>
    <t>TOTAL VIE COURANTE</t>
  </si>
  <si>
    <t>vie courante*</t>
  </si>
  <si>
    <t>SOURCES</t>
  </si>
  <si>
    <t>Assurance sur prêt</t>
  </si>
  <si>
    <t>Impôt</t>
  </si>
  <si>
    <r>
      <t xml:space="preserve">PARKING </t>
    </r>
    <r>
      <rPr>
        <sz val="11"/>
        <color theme="1"/>
        <rFont val="Calibri"/>
        <family val="2"/>
        <scheme val="minor"/>
      </rPr>
      <t>investissement 2*</t>
    </r>
  </si>
  <si>
    <r>
      <t xml:space="preserve">HABITATION   </t>
    </r>
    <r>
      <rPr>
        <sz val="11"/>
        <color theme="1"/>
        <rFont val="Calibri"/>
        <family val="2"/>
        <scheme val="minor"/>
      </rPr>
      <t>resid principale*</t>
    </r>
  </si>
  <si>
    <r>
      <t xml:space="preserve">CREDIT* </t>
    </r>
    <r>
      <rPr>
        <sz val="11"/>
        <color theme="1"/>
        <rFont val="Calibri"/>
        <family val="2"/>
        <scheme val="minor"/>
      </rPr>
      <t>recettes</t>
    </r>
  </si>
  <si>
    <r>
      <t xml:space="preserve">DEBIT* </t>
    </r>
    <r>
      <rPr>
        <sz val="11"/>
        <color theme="1"/>
        <rFont val="Calibri"/>
        <family val="2"/>
        <scheme val="minor"/>
      </rPr>
      <t>dépenses</t>
    </r>
  </si>
  <si>
    <r>
      <t xml:space="preserve"> PARKING </t>
    </r>
    <r>
      <rPr>
        <sz val="11"/>
        <color theme="1"/>
        <rFont val="Calibri"/>
        <family val="2"/>
        <scheme val="minor"/>
      </rPr>
      <t>investissement 2*</t>
    </r>
  </si>
  <si>
    <t>(retrace tous les mouvements mensuelles afin d'avoir une vue d'ensemble)</t>
  </si>
  <si>
    <t xml:space="preserve">Le revenu imposable est le revenu après avoir enlevé les déductions tel que:
("salaires - 10% ou frais réels"=charges, enfant, travaux, etc... Ce n'est pas le revenu fiscal de référence. </t>
  </si>
  <si>
    <t>Options</t>
  </si>
  <si>
    <r>
      <t xml:space="preserve">Décôte </t>
    </r>
    <r>
      <rPr>
        <i/>
        <sz val="9"/>
        <color theme="1" tint="0.499984740745262"/>
        <rFont val="Calibri"/>
        <family val="2"/>
        <scheme val="minor"/>
      </rPr>
      <t>Si votre impôt est inférieur à 1 569 € (personne seule) ou 2 585 € (couple), une décote est appliquée avant l'impôt final.</t>
    </r>
  </si>
  <si>
    <t>Personnes à charge</t>
  </si>
  <si>
    <t xml:space="preserve">Parent isolé </t>
  </si>
  <si>
    <t xml:space="preserve">Enfant élevé seul </t>
  </si>
  <si>
    <t>Revenus net imposables</t>
  </si>
  <si>
    <t>https://www.impots.gouv.fr</t>
  </si>
  <si>
    <t>Renseignez les cases:</t>
  </si>
  <si>
    <r>
      <rPr>
        <b/>
        <sz val="16"/>
        <color rgb="FF7030A0"/>
        <rFont val="Calibri"/>
        <family val="2"/>
        <scheme val="minor"/>
      </rPr>
      <t xml:space="preserve">                                                      </t>
    </r>
    <r>
      <rPr>
        <b/>
        <u/>
        <sz val="16"/>
        <color rgb="FF7030A0"/>
        <rFont val="Calibri"/>
        <family val="2"/>
        <scheme val="minor"/>
      </rPr>
      <t>Simulateur de l'impôt sur les revenus</t>
    </r>
  </si>
  <si>
    <t>Frais bancaire</t>
  </si>
  <si>
    <t xml:space="preserve">transport </t>
  </si>
  <si>
    <t>tel portable</t>
  </si>
  <si>
    <t>assurance accident</t>
  </si>
  <si>
    <t>Location Studio</t>
  </si>
  <si>
    <t>Location Parking</t>
  </si>
  <si>
    <t>Location Airbnb</t>
  </si>
  <si>
    <t>revenus Internet</t>
  </si>
  <si>
    <t>montant du projet</t>
  </si>
  <si>
    <r>
      <rPr>
        <b/>
        <i/>
        <sz val="12"/>
        <color rgb="FF54D24A"/>
        <rFont val="Calibri"/>
        <family val="2"/>
        <scheme val="minor"/>
      </rPr>
      <t>epargne mensuelle</t>
    </r>
    <r>
      <rPr>
        <sz val="11"/>
        <color rgb="FF54D24A"/>
        <rFont val="Calibri"/>
        <family val="2"/>
        <scheme val="minor"/>
      </rPr>
      <t xml:space="preserve"> </t>
    </r>
  </si>
  <si>
    <t>Grâce à cette épargne mensuelle réalisée ,il vous faudra :</t>
  </si>
  <si>
    <t>Taxe d'habitation*</t>
  </si>
  <si>
    <t>Taxe fonciere*</t>
  </si>
  <si>
    <t>Impot*</t>
  </si>
  <si>
    <t>(permet d'anticiper les futurs mouvements mensuelles avant un changement de situation/ projet en cours)</t>
  </si>
  <si>
    <t xml:space="preserve">MOIS pour atteindre votre objectif  </t>
  </si>
  <si>
    <t>Eau</t>
  </si>
  <si>
    <t>Cave/grenier</t>
  </si>
  <si>
    <t>REVENUS PASSIFS</t>
  </si>
  <si>
    <t>BESOINS</t>
  </si>
  <si>
    <t>Niveau d'Indépendance Financière</t>
  </si>
  <si>
    <t>Location RP Airbnb</t>
  </si>
  <si>
    <t>credit</t>
  </si>
  <si>
    <t>charges</t>
  </si>
  <si>
    <t>internet</t>
  </si>
  <si>
    <t>electricité</t>
  </si>
  <si>
    <t>Laverie</t>
  </si>
  <si>
    <r>
      <rPr>
        <b/>
        <sz val="11"/>
        <color theme="1"/>
        <rFont val="Calibri"/>
        <family val="2"/>
        <scheme val="minor"/>
      </rPr>
      <t xml:space="preserve">Local/Cave </t>
    </r>
    <r>
      <rPr>
        <sz val="11"/>
        <color theme="1"/>
        <rFont val="Calibri"/>
        <family val="2"/>
        <scheme val="minor"/>
      </rPr>
      <t xml:space="preserve">   investissement 3*</t>
    </r>
  </si>
  <si>
    <t>Local/Cave</t>
  </si>
  <si>
    <t>(Aucun revenu salarié ne doit apparaitres dans cette fenêtre)</t>
  </si>
  <si>
    <t>ENDETTEMENT</t>
  </si>
  <si>
    <t>Endettement</t>
  </si>
  <si>
    <t>Reste à vivre</t>
  </si>
  <si>
    <r>
      <rPr>
        <b/>
        <sz val="11"/>
        <color theme="1"/>
        <rFont val="Calibri"/>
        <family val="2"/>
        <scheme val="minor"/>
      </rPr>
      <t xml:space="preserve">Local/Cave </t>
    </r>
    <r>
      <rPr>
        <sz val="11"/>
        <color theme="1"/>
        <rFont val="Calibri"/>
        <family val="2"/>
        <scheme val="minor"/>
      </rPr>
      <t>investissement 3*</t>
    </r>
  </si>
  <si>
    <t>local/cave</t>
  </si>
  <si>
    <t>business Internet</t>
  </si>
  <si>
    <t>Dividendes</t>
  </si>
  <si>
    <r>
      <t xml:space="preserve">STUDIO Part Dieu </t>
    </r>
    <r>
      <rPr>
        <sz val="11"/>
        <color theme="1"/>
        <rFont val="Calibri"/>
        <family val="2"/>
        <scheme val="minor"/>
      </rPr>
      <t>investissement 1*</t>
    </r>
  </si>
  <si>
    <r>
      <rPr>
        <b/>
        <sz val="11"/>
        <color theme="1"/>
        <rFont val="Calibri"/>
        <family val="2"/>
        <scheme val="minor"/>
      </rPr>
      <t>STUDIO G-Ciel</t>
    </r>
    <r>
      <rPr>
        <sz val="11"/>
        <color theme="1"/>
        <rFont val="Calibri"/>
        <family val="2"/>
        <scheme val="minor"/>
      </rPr>
      <t xml:space="preserve"> investissement 4</t>
    </r>
  </si>
  <si>
    <t>Studio G-Ciel</t>
  </si>
  <si>
    <t>Studio Part Dieu</t>
  </si>
  <si>
    <r>
      <rPr>
        <b/>
        <sz val="11"/>
        <color theme="1"/>
        <rFont val="Calibri"/>
        <family val="2"/>
        <scheme val="minor"/>
      </rPr>
      <t xml:space="preserve">STUDIO G-Ciel </t>
    </r>
    <r>
      <rPr>
        <sz val="11"/>
        <color theme="1"/>
        <rFont val="Calibri"/>
        <family val="2"/>
        <scheme val="minor"/>
      </rPr>
      <t>investissement 4*</t>
    </r>
  </si>
  <si>
    <t>studio G-Ciel</t>
  </si>
  <si>
    <t>studio Part Dieu</t>
  </si>
  <si>
    <t>GAZ</t>
  </si>
  <si>
    <t>CFE</t>
  </si>
  <si>
    <t>revenus AUTRES</t>
  </si>
  <si>
    <t>Expert Comptable</t>
  </si>
  <si>
    <t>location TRIPLEX</t>
  </si>
  <si>
    <t>AUTRE</t>
  </si>
  <si>
    <t>*Trésorerie reportée (dispo)</t>
  </si>
  <si>
    <t>*Expert Compt</t>
  </si>
  <si>
    <t>*CFE</t>
  </si>
  <si>
    <t>E comptable</t>
  </si>
  <si>
    <t>TOTAL DEPENSES APPARTEMENTS</t>
  </si>
  <si>
    <t>autre dépense</t>
  </si>
  <si>
    <r>
      <t xml:space="preserve"> </t>
    </r>
    <r>
      <rPr>
        <b/>
        <sz val="11"/>
        <color theme="1"/>
        <rFont val="Calibri"/>
        <family val="2"/>
        <scheme val="minor"/>
      </rPr>
      <t>STUDIO</t>
    </r>
    <r>
      <rPr>
        <sz val="11"/>
        <color theme="1"/>
        <rFont val="Calibri"/>
        <family val="2"/>
        <scheme val="minor"/>
      </rPr>
      <t xml:space="preserve">   Gratte Ciel</t>
    </r>
  </si>
  <si>
    <t>Studio Gratte Ciel</t>
  </si>
  <si>
    <r>
      <rPr>
        <b/>
        <sz val="11"/>
        <rFont val="Calibri"/>
        <family val="2"/>
        <scheme val="minor"/>
      </rPr>
      <t xml:space="preserve">  </t>
    </r>
    <r>
      <rPr>
        <b/>
        <sz val="11"/>
        <color rgb="FF54D24A"/>
        <rFont val="Calibri"/>
        <family val="2"/>
        <scheme val="minor"/>
      </rPr>
      <t>RESTE A VIVRE</t>
    </r>
  </si>
  <si>
    <t>Soutien Patreon</t>
  </si>
  <si>
    <t>Autre dépense</t>
  </si>
  <si>
    <t>Autre</t>
  </si>
  <si>
    <r>
      <t xml:space="preserve">Feuilles des formules de calcul de l'ensemble des tableaux-  </t>
    </r>
    <r>
      <rPr>
        <b/>
        <sz val="20"/>
        <color rgb="FFFF0000"/>
        <rFont val="Calibri"/>
        <family val="2"/>
        <scheme val="minor"/>
      </rPr>
      <t>"Ne pas supprimer"</t>
    </r>
  </si>
  <si>
    <t>Banque Populaire</t>
  </si>
  <si>
    <t>historique épargne 4 derniers mois</t>
  </si>
  <si>
    <t>Janvier = 1000
Fevrier = 1000 
Mars = 800
Avril = 700</t>
  </si>
  <si>
    <t>Crédit Agricole</t>
  </si>
  <si>
    <t>Source : https://gerer-ses-finances-pour-changer-sa-vie.fr/</t>
  </si>
  <si>
    <t>Vos comptes / épargne</t>
  </si>
  <si>
    <r>
      <t xml:space="preserve">Tableau des prévisions </t>
    </r>
    <r>
      <rPr>
        <b/>
        <sz val="18"/>
        <color rgb="FF7030A0"/>
        <rFont val="Calibri"/>
        <family val="2"/>
        <scheme val="minor"/>
      </rPr>
      <t xml:space="preserve"> </t>
    </r>
  </si>
  <si>
    <r>
      <t xml:space="preserve">Tableau de Comptabilité </t>
    </r>
    <r>
      <rPr>
        <b/>
        <sz val="18"/>
        <color rgb="FF7030A0"/>
        <rFont val="Calibri"/>
        <family val="2"/>
        <scheme val="minor"/>
      </rPr>
      <t xml:space="preserve"> </t>
    </r>
    <r>
      <rPr>
        <sz val="9"/>
        <color theme="0" tint="-0.499984740745262"/>
        <rFont val="Calibri"/>
        <family val="2"/>
        <scheme val="minor"/>
      </rPr>
      <t>Version 2.0</t>
    </r>
  </si>
  <si>
    <t>Impot</t>
  </si>
  <si>
    <t>activité personnelle</t>
  </si>
  <si>
    <r>
      <t xml:space="preserve">HABITATION   </t>
    </r>
    <r>
      <rPr>
        <sz val="11"/>
        <color theme="1"/>
        <rFont val="Calibri"/>
        <family val="2"/>
        <scheme val="minor"/>
      </rPr>
      <t>resid principale</t>
    </r>
  </si>
  <si>
    <r>
      <t xml:space="preserve">STUDIO </t>
    </r>
    <r>
      <rPr>
        <sz val="11"/>
        <color theme="1"/>
        <rFont val="Calibri"/>
        <family val="2"/>
        <scheme val="minor"/>
      </rPr>
      <t>investissement 1</t>
    </r>
  </si>
  <si>
    <r>
      <t xml:space="preserve">PARKING </t>
    </r>
    <r>
      <rPr>
        <sz val="11"/>
        <color theme="1"/>
        <rFont val="Calibri"/>
        <family val="2"/>
        <scheme val="minor"/>
      </rPr>
      <t>investissement 2</t>
    </r>
  </si>
  <si>
    <r>
      <rPr>
        <b/>
        <sz val="11"/>
        <color theme="1"/>
        <rFont val="Calibri"/>
        <family val="2"/>
        <scheme val="minor"/>
      </rPr>
      <t xml:space="preserve">Local/cave </t>
    </r>
    <r>
      <rPr>
        <sz val="11"/>
        <color theme="1"/>
        <rFont val="Calibri"/>
        <family val="2"/>
        <scheme val="minor"/>
      </rPr>
      <t xml:space="preserve">   investissement 3</t>
    </r>
  </si>
  <si>
    <t xml:space="preserve"> vie courante</t>
  </si>
  <si>
    <r>
      <rPr>
        <sz val="12"/>
        <color rgb="FF92D050"/>
        <rFont val="Calibri"/>
        <family val="2"/>
        <scheme val="minor"/>
      </rPr>
      <t>*Taxe fonciere</t>
    </r>
    <r>
      <rPr>
        <sz val="12"/>
        <color rgb="FF7030A0"/>
        <rFont val="Calibri"/>
        <family val="2"/>
        <scheme val="minor"/>
      </rPr>
      <t xml:space="preserve"> </t>
    </r>
  </si>
  <si>
    <t>* = présence d'un commentaire / trésorerie disponible</t>
  </si>
  <si>
    <r>
      <t xml:space="preserve"> </t>
    </r>
    <r>
      <rPr>
        <sz val="10"/>
        <color theme="0" tint="-0.499984740745262"/>
        <rFont val="Calibri"/>
        <family val="2"/>
        <scheme val="minor"/>
      </rPr>
      <t>mise à jour : 01/2023</t>
    </r>
  </si>
  <si>
    <r>
      <rPr>
        <sz val="11"/>
        <color theme="0" tint="-0.499984740745262"/>
        <rFont val="Calibri"/>
        <family val="2"/>
        <scheme val="minor"/>
      </rPr>
      <t>INFORMATION</t>
    </r>
    <r>
      <rPr>
        <sz val="11"/>
        <color theme="1"/>
        <rFont val="Calibri"/>
        <family val="2"/>
        <scheme val="minor"/>
      </rPr>
      <t xml:space="preserve">
</t>
    </r>
    <r>
      <rPr>
        <i/>
        <sz val="10"/>
        <color theme="1" tint="0.499984740745262"/>
        <rFont val="Calibri"/>
        <family val="2"/>
        <scheme val="minor"/>
      </rPr>
      <t xml:space="preserve">BAREME PROGRESSIF:
Inférieur ou égal à </t>
    </r>
    <r>
      <rPr>
        <b/>
        <i/>
        <sz val="10"/>
        <rFont val="Calibri"/>
        <family val="2"/>
        <scheme val="minor"/>
      </rPr>
      <t xml:space="preserve">10 225 </t>
    </r>
    <r>
      <rPr>
        <i/>
        <sz val="10"/>
        <color theme="1" tint="0.499984740745262"/>
        <rFont val="Calibri"/>
        <family val="2"/>
        <scheme val="minor"/>
      </rPr>
      <t xml:space="preserve">€ = </t>
    </r>
    <r>
      <rPr>
        <b/>
        <i/>
        <sz val="10"/>
        <color theme="1" tint="0.249977111117893"/>
        <rFont val="Calibri"/>
        <family val="2"/>
        <scheme val="minor"/>
      </rPr>
      <t>0 %</t>
    </r>
    <r>
      <rPr>
        <i/>
        <sz val="10"/>
        <color theme="1" tint="0.499984740745262"/>
        <rFont val="Calibri"/>
        <family val="2"/>
        <scheme val="minor"/>
      </rPr>
      <t xml:space="preserve">
De </t>
    </r>
    <r>
      <rPr>
        <b/>
        <i/>
        <sz val="10"/>
        <color theme="1" tint="0.249977111117893"/>
        <rFont val="Calibri"/>
        <family val="2"/>
        <scheme val="minor"/>
      </rPr>
      <t>10 226</t>
    </r>
    <r>
      <rPr>
        <i/>
        <sz val="10"/>
        <color theme="1" tint="0.249977111117893"/>
        <rFont val="Calibri"/>
        <family val="2"/>
        <scheme val="minor"/>
      </rPr>
      <t xml:space="preserve"> </t>
    </r>
    <r>
      <rPr>
        <i/>
        <sz val="10"/>
        <color theme="1" tint="0.499984740745262"/>
        <rFont val="Calibri"/>
        <family val="2"/>
        <scheme val="minor"/>
      </rPr>
      <t xml:space="preserve">€ à </t>
    </r>
    <r>
      <rPr>
        <b/>
        <i/>
        <sz val="10"/>
        <color theme="1" tint="0.249977111117893"/>
        <rFont val="Calibri"/>
        <family val="2"/>
        <scheme val="minor"/>
      </rPr>
      <t xml:space="preserve">26 070 </t>
    </r>
    <r>
      <rPr>
        <i/>
        <sz val="10"/>
        <color theme="1" tint="0.499984740745262"/>
        <rFont val="Calibri"/>
        <family val="2"/>
        <scheme val="minor"/>
      </rPr>
      <t xml:space="preserve">€ = </t>
    </r>
    <r>
      <rPr>
        <b/>
        <i/>
        <sz val="10"/>
        <color theme="1" tint="0.249977111117893"/>
        <rFont val="Calibri"/>
        <family val="2"/>
        <scheme val="minor"/>
      </rPr>
      <t>11%</t>
    </r>
    <r>
      <rPr>
        <i/>
        <sz val="10"/>
        <color theme="1" tint="0.499984740745262"/>
        <rFont val="Calibri"/>
        <family val="2"/>
        <scheme val="minor"/>
      </rPr>
      <t xml:space="preserve">
De </t>
    </r>
    <r>
      <rPr>
        <b/>
        <i/>
        <sz val="10"/>
        <color theme="1" tint="0.249977111117893"/>
        <rFont val="Calibri"/>
        <family val="2"/>
        <scheme val="minor"/>
      </rPr>
      <t xml:space="preserve">26 071 </t>
    </r>
    <r>
      <rPr>
        <i/>
        <sz val="10"/>
        <color theme="1" tint="0.499984740745262"/>
        <rFont val="Calibri"/>
        <family val="2"/>
        <scheme val="minor"/>
      </rPr>
      <t xml:space="preserve">€ à </t>
    </r>
    <r>
      <rPr>
        <b/>
        <i/>
        <sz val="10"/>
        <color theme="1" tint="0.249977111117893"/>
        <rFont val="Calibri"/>
        <family val="2"/>
        <scheme val="minor"/>
      </rPr>
      <t xml:space="preserve">74 545 </t>
    </r>
    <r>
      <rPr>
        <i/>
        <sz val="10"/>
        <color theme="1" tint="0.499984740745262"/>
        <rFont val="Calibri"/>
        <family val="2"/>
        <scheme val="minor"/>
      </rPr>
      <t xml:space="preserve">€ = </t>
    </r>
    <r>
      <rPr>
        <b/>
        <i/>
        <sz val="10"/>
        <color theme="1" tint="0.249977111117893"/>
        <rFont val="Calibri"/>
        <family val="2"/>
        <scheme val="minor"/>
      </rPr>
      <t>30 %</t>
    </r>
    <r>
      <rPr>
        <i/>
        <sz val="10"/>
        <color theme="1" tint="0.499984740745262"/>
        <rFont val="Calibri"/>
        <family val="2"/>
        <scheme val="minor"/>
      </rPr>
      <t xml:space="preserve">
De </t>
    </r>
    <r>
      <rPr>
        <b/>
        <i/>
        <sz val="10"/>
        <color theme="1" tint="0.249977111117893"/>
        <rFont val="Calibri"/>
        <family val="2"/>
        <scheme val="minor"/>
      </rPr>
      <t xml:space="preserve">74 546 </t>
    </r>
    <r>
      <rPr>
        <i/>
        <sz val="10"/>
        <color theme="1" tint="0.499984740745262"/>
        <rFont val="Calibri"/>
        <family val="2"/>
        <scheme val="minor"/>
      </rPr>
      <t xml:space="preserve">€ à </t>
    </r>
    <r>
      <rPr>
        <b/>
        <i/>
        <sz val="10"/>
        <color theme="1" tint="0.249977111117893"/>
        <rFont val="Calibri"/>
        <family val="2"/>
        <scheme val="minor"/>
      </rPr>
      <t xml:space="preserve">160 336 </t>
    </r>
    <r>
      <rPr>
        <i/>
        <sz val="10"/>
        <color theme="1" tint="0.499984740745262"/>
        <rFont val="Calibri"/>
        <family val="2"/>
        <scheme val="minor"/>
      </rPr>
      <t xml:space="preserve">€ = </t>
    </r>
    <r>
      <rPr>
        <b/>
        <i/>
        <sz val="10"/>
        <color theme="1" tint="0.249977111117893"/>
        <rFont val="Calibri"/>
        <family val="2"/>
        <scheme val="minor"/>
      </rPr>
      <t>41 %</t>
    </r>
    <r>
      <rPr>
        <i/>
        <sz val="10"/>
        <color theme="1" tint="0.499984740745262"/>
        <rFont val="Calibri"/>
        <family val="2"/>
        <scheme val="minor"/>
      </rPr>
      <t xml:space="preserve">
Supérieur à </t>
    </r>
    <r>
      <rPr>
        <b/>
        <i/>
        <sz val="10"/>
        <color theme="1" tint="0.249977111117893"/>
        <rFont val="Calibri"/>
        <family val="2"/>
        <scheme val="minor"/>
      </rPr>
      <t xml:space="preserve">160 336 </t>
    </r>
    <r>
      <rPr>
        <i/>
        <sz val="10"/>
        <color theme="1" tint="0.499984740745262"/>
        <rFont val="Calibri"/>
        <family val="2"/>
        <scheme val="minor"/>
      </rPr>
      <t xml:space="preserve">€ = </t>
    </r>
    <r>
      <rPr>
        <b/>
        <i/>
        <sz val="10"/>
        <color theme="1" tint="0.249977111117893"/>
        <rFont val="Calibri"/>
        <family val="2"/>
        <scheme val="minor"/>
      </rPr>
      <t>45 %</t>
    </r>
  </si>
  <si>
    <t>Mise à jour : 03/01/2023 depuis:</t>
  </si>
  <si>
    <t xml:space="preserve">TMI </t>
  </si>
  <si>
    <t>TMI avec parts</t>
  </si>
  <si>
    <r>
      <rPr>
        <b/>
        <u/>
        <sz val="16"/>
        <rFont val="Calibri"/>
        <family val="2"/>
        <scheme val="minor"/>
      </rPr>
      <t>Pour en apprendre davantage gratuitement, dirigez-vous sur:</t>
    </r>
    <r>
      <rPr>
        <u/>
        <sz val="11"/>
        <color theme="10"/>
        <rFont val="Calibri"/>
        <family val="2"/>
        <scheme val="minor"/>
      </rPr>
      <t xml:space="preserve">    </t>
    </r>
    <r>
      <rPr>
        <u/>
        <sz val="16"/>
        <color theme="10"/>
        <rFont val="Calibri"/>
        <family val="2"/>
        <scheme val="minor"/>
      </rPr>
      <t>https://gerer-ses-finances-pour-changer-sa-vie.fr/</t>
    </r>
  </si>
  <si>
    <t>Sites internet</t>
  </si>
  <si>
    <r>
      <rPr>
        <sz val="16"/>
        <color rgb="FF7030A0"/>
        <rFont val="Calibri"/>
        <family val="2"/>
        <scheme val="minor"/>
      </rPr>
      <t xml:space="preserve">                                                                                            </t>
    </r>
    <r>
      <rPr>
        <b/>
        <u/>
        <sz val="18"/>
        <color rgb="FF7030A0"/>
        <rFont val="Calibri"/>
        <family val="2"/>
        <scheme val="minor"/>
      </rPr>
      <t xml:space="preserve">Statut LMNP </t>
    </r>
    <r>
      <rPr>
        <sz val="11"/>
        <color theme="1"/>
        <rFont val="Calibri"/>
        <family val="2"/>
        <scheme val="minor"/>
      </rPr>
      <t xml:space="preserve">
</t>
    </r>
    <r>
      <rPr>
        <sz val="16"/>
        <color theme="1"/>
        <rFont val="Calibri"/>
        <family val="2"/>
        <scheme val="minor"/>
      </rPr>
      <t xml:space="preserve">LMNP signifie Loueur en Meublé Non Professionnel. Il s’agit d’un régime fiscal destiné aux contribuables qui mettent en location des biens meublés (chambres, appartement), et dont les revenus de ces locations ne dépassent pas 23 000€ TTC par an et 50% de leur revenu global. La </t>
    </r>
    <r>
      <rPr>
        <b/>
        <sz val="16"/>
        <color theme="1"/>
        <rFont val="Calibri"/>
        <family val="2"/>
        <scheme val="minor"/>
      </rPr>
      <t>location Airbnb</t>
    </r>
    <r>
      <rPr>
        <sz val="16"/>
        <color theme="1"/>
        <rFont val="Calibri"/>
        <family val="2"/>
        <scheme val="minor"/>
      </rPr>
      <t xml:space="preserve"> d'un appartement entier ou d'une </t>
    </r>
    <r>
      <rPr>
        <b/>
        <sz val="16"/>
        <color theme="1"/>
        <rFont val="Calibri"/>
        <family val="2"/>
        <scheme val="minor"/>
      </rPr>
      <t xml:space="preserve">chambre chez soi </t>
    </r>
    <r>
      <rPr>
        <sz val="16"/>
        <color theme="1"/>
        <rFont val="Calibri"/>
        <family val="2"/>
        <scheme val="minor"/>
      </rPr>
      <t xml:space="preserve">est soumis au même régime.
Choix entre 2 régimes fiscaux lors de la déclaration des revenus fonciers:
</t>
    </r>
    <r>
      <rPr>
        <b/>
        <sz val="16"/>
        <color rgb="FF45CE3A"/>
        <rFont val="Calibri"/>
        <family val="2"/>
        <scheme val="minor"/>
      </rPr>
      <t>- &gt; Le micro bic : abattement de 50% = imposition sur 50% des revenus seulement.</t>
    </r>
    <r>
      <rPr>
        <b/>
        <sz val="16"/>
        <color theme="1"/>
        <rFont val="Calibri"/>
        <family val="2"/>
        <scheme val="minor"/>
      </rPr>
      <t xml:space="preserve">
</t>
    </r>
    <r>
      <rPr>
        <sz val="16"/>
        <color theme="1"/>
        <rFont val="Calibri"/>
        <family val="2"/>
        <scheme val="minor"/>
      </rPr>
      <t xml:space="preserve">
</t>
    </r>
    <r>
      <rPr>
        <b/>
        <sz val="16"/>
        <color theme="8"/>
        <rFont val="Calibri"/>
        <family val="2"/>
        <scheme val="minor"/>
      </rPr>
      <t xml:space="preserve">- &gt; Le régime réel : Avec ce régime, vous pourrez amortir la valeur du mobilier, des travaux, et déduire toutes les dépenses liées à l’activité: Vous trouverez la liste ci-dessous. Certains amortissements ne peuvent être effectué que par un Expert comptable. Ils permettent néanmoins de ne pas payer d'impôt durant plusieurs années grâce à l'optimisation fiscale.
</t>
    </r>
    <r>
      <rPr>
        <sz val="16"/>
        <color theme="8"/>
        <rFont val="Calibri"/>
        <family val="2"/>
        <scheme val="minor"/>
      </rPr>
      <t xml:space="preserve">
• Les travaux
• décoration, meubles
• frais de notaire
• les assurances du bien
• Intérêts de l’emprunt bancaire
• La taxe foncière
• Les travaux de réparation
• internet
Si délégation :
• Le comptable
• Le service accueil et ménage
• Frais d'agence immobiliere</t>
    </r>
    <r>
      <rPr>
        <sz val="11"/>
        <color theme="8"/>
        <rFont val="Calibri"/>
        <family val="2"/>
        <scheme val="minor"/>
      </rPr>
      <t xml:space="preserve">
</t>
    </r>
  </si>
  <si>
    <t xml:space="preserve">                              L'impôt sur les revenus est estimé à </t>
  </si>
  <si>
    <r>
      <rPr>
        <b/>
        <u/>
        <sz val="18"/>
        <color rgb="FF7030A0"/>
        <rFont val="Calibri"/>
        <family val="2"/>
        <scheme val="minor"/>
      </rPr>
      <t xml:space="preserve">Conseils à appliquer pour gérer ses finances personnelles et atteindre ses objectifs financiers </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Apprenez à connaitre toutes vos </t>
    </r>
    <r>
      <rPr>
        <b/>
        <sz val="16"/>
        <color theme="1"/>
        <rFont val="Calibri"/>
        <family val="2"/>
        <scheme val="minor"/>
      </rPr>
      <t>dépenses récurrentes.</t>
    </r>
    <r>
      <rPr>
        <sz val="16"/>
        <color theme="1"/>
        <rFont val="Calibri"/>
        <family val="2"/>
        <scheme val="minor"/>
      </rPr>
      <t xml:space="preserve"> </t>
    </r>
    <r>
      <rPr>
        <i/>
        <sz val="14"/>
        <color theme="2" tint="-0.499984740745262"/>
        <rFont val="Calibri"/>
        <family val="2"/>
        <scheme val="minor"/>
      </rPr>
      <t>( fixes et obligatoires)</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Epargnez chaque mois</t>
    </r>
    <r>
      <rPr>
        <sz val="16"/>
        <color theme="1"/>
        <rFont val="Calibri"/>
        <family val="2"/>
        <scheme val="minor"/>
      </rPr>
      <t xml:space="preserve"> une partie de vos revenus.  </t>
    </r>
    <r>
      <rPr>
        <i/>
        <sz val="14"/>
        <color theme="2" tint="-0.499984740745262"/>
        <rFont val="Calibri"/>
        <family val="2"/>
        <scheme val="minor"/>
      </rPr>
      <t>(10, 15, 20% ou plus)</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Epargnez toujours en </t>
    </r>
    <r>
      <rPr>
        <b/>
        <sz val="16"/>
        <color theme="1"/>
        <rFont val="Calibri"/>
        <family val="2"/>
        <scheme val="minor"/>
      </rPr>
      <t>début de mois</t>
    </r>
    <r>
      <rPr>
        <sz val="16"/>
        <color theme="1"/>
        <rFont val="Calibri"/>
        <family val="2"/>
        <scheme val="minor"/>
      </rPr>
      <t xml:space="preserve">, jamais en fin.
</t>
    </r>
    <r>
      <rPr>
        <b/>
        <sz val="16"/>
        <color theme="1"/>
        <rFont val="Calibri"/>
        <family val="2"/>
        <scheme val="minor"/>
      </rPr>
      <t>-&gt;</t>
    </r>
    <r>
      <rPr>
        <sz val="16"/>
        <color theme="1"/>
        <rFont val="Calibri"/>
        <family val="2"/>
        <scheme val="minor"/>
      </rPr>
      <t xml:space="preserve"> </t>
    </r>
    <r>
      <rPr>
        <b/>
        <sz val="16"/>
        <color theme="1"/>
        <rFont val="Calibri"/>
        <family val="2"/>
        <scheme val="minor"/>
      </rPr>
      <t>Epargnez d'abord et achetez ensuite</t>
    </r>
    <r>
      <rPr>
        <sz val="16"/>
        <color theme="1"/>
        <rFont val="Calibri"/>
        <family val="2"/>
        <scheme val="minor"/>
      </rPr>
      <t xml:space="preserve">, plutôt que d'acheter à crédit et de payer ensuite. </t>
    </r>
    <r>
      <rPr>
        <i/>
        <sz val="14"/>
        <color theme="1" tint="0.499984740745262"/>
        <rFont val="Calibri"/>
        <family val="2"/>
        <scheme val="minor"/>
      </rPr>
      <t>(sauf projet immobilier)</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Ne faites jamais de crédit</t>
    </r>
    <r>
      <rPr>
        <sz val="16"/>
        <color theme="1"/>
        <rFont val="Calibri"/>
        <family val="2"/>
        <scheme val="minor"/>
      </rPr>
      <t xml:space="preserve"> sur des choses ou des objets qui vont perdrent de la valeur dans le temps. </t>
    </r>
    <r>
      <rPr>
        <i/>
        <sz val="14"/>
        <color theme="2" tint="-0.499984740745262"/>
        <rFont val="Calibri"/>
        <family val="2"/>
        <scheme val="minor"/>
      </rPr>
      <t>(voiture,moto, etc)</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Sachez </t>
    </r>
    <r>
      <rPr>
        <b/>
        <sz val="16"/>
        <color theme="1"/>
        <rFont val="Calibri"/>
        <family val="2"/>
        <scheme val="minor"/>
      </rPr>
      <t>définir vos priorités</t>
    </r>
    <r>
      <rPr>
        <sz val="16"/>
        <color theme="1"/>
        <rFont val="Calibri"/>
        <family val="2"/>
        <scheme val="minor"/>
      </rPr>
      <t xml:space="preserve"> en matière de dépenses financières.
</t>
    </r>
    <r>
      <rPr>
        <b/>
        <sz val="16"/>
        <color theme="1"/>
        <rFont val="Calibri"/>
        <family val="2"/>
        <scheme val="minor"/>
      </rPr>
      <t>-&gt;</t>
    </r>
    <r>
      <rPr>
        <sz val="16"/>
        <color theme="1"/>
        <rFont val="Calibri"/>
        <family val="2"/>
        <scheme val="minor"/>
      </rPr>
      <t xml:space="preserve"> Sachez faire </t>
    </r>
    <r>
      <rPr>
        <b/>
        <sz val="16"/>
        <color theme="1"/>
        <rFont val="Calibri"/>
        <family val="2"/>
        <scheme val="minor"/>
      </rPr>
      <t>la différence</t>
    </r>
    <r>
      <rPr>
        <sz val="16"/>
        <color theme="1"/>
        <rFont val="Calibri"/>
        <family val="2"/>
        <scheme val="minor"/>
      </rPr>
      <t xml:space="preserve"> entre vos besoins et vos envies.
</t>
    </r>
    <r>
      <rPr>
        <b/>
        <sz val="16"/>
        <color theme="1"/>
        <rFont val="Calibri"/>
        <family val="2"/>
        <scheme val="minor"/>
      </rPr>
      <t>-&gt;</t>
    </r>
    <r>
      <rPr>
        <sz val="16"/>
        <color theme="1"/>
        <rFont val="Calibri"/>
        <family val="2"/>
        <scheme val="minor"/>
      </rPr>
      <t xml:space="preserve"> N'achetez jamais sous l'effet des émotions. </t>
    </r>
    <r>
      <rPr>
        <b/>
        <sz val="16"/>
        <color theme="1"/>
        <rFont val="Calibri"/>
        <family val="2"/>
        <scheme val="minor"/>
      </rPr>
      <t>Comparer toujours les prix.</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Négociez tout</t>
    </r>
    <r>
      <rPr>
        <sz val="16"/>
        <color theme="1"/>
        <rFont val="Calibri"/>
        <family val="2"/>
        <scheme val="minor"/>
      </rPr>
      <t xml:space="preserve"> ce que vous pouvez. Evitez au maximum de payer le prix affiché.
</t>
    </r>
    <r>
      <rPr>
        <b/>
        <sz val="16"/>
        <color theme="1"/>
        <rFont val="Calibri"/>
        <family val="2"/>
        <scheme val="minor"/>
      </rPr>
      <t>-&gt;</t>
    </r>
    <r>
      <rPr>
        <sz val="16"/>
        <color theme="1"/>
        <rFont val="Calibri"/>
        <family val="2"/>
        <scheme val="minor"/>
      </rPr>
      <t xml:space="preserve"> Gardez toujours votre argent </t>
    </r>
    <r>
      <rPr>
        <b/>
        <sz val="16"/>
        <color theme="1"/>
        <rFont val="Calibri"/>
        <family val="2"/>
        <scheme val="minor"/>
      </rPr>
      <t>sous votre contrôle</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Ne confiez jamais</t>
    </r>
    <r>
      <rPr>
        <sz val="16"/>
        <color theme="1"/>
        <rFont val="Calibri"/>
        <family val="2"/>
        <scheme val="minor"/>
      </rPr>
      <t xml:space="preserve"> votre argent dans les mains d'une autre personne.
</t>
    </r>
    <r>
      <rPr>
        <b/>
        <sz val="16"/>
        <color theme="1"/>
        <rFont val="Calibri"/>
        <family val="2"/>
        <scheme val="minor"/>
      </rPr>
      <t>-&gt;</t>
    </r>
    <r>
      <rPr>
        <sz val="16"/>
        <color theme="1"/>
        <rFont val="Calibri"/>
        <family val="2"/>
        <scheme val="minor"/>
      </rPr>
      <t xml:space="preserve"> Evitez de vous faire mensualiser. Placez la mensualité chaque mois sur un de vos comptes et payez en fin d'année uniquement la somme que vous devez. </t>
    </r>
    <r>
      <rPr>
        <i/>
        <sz val="14"/>
        <color theme="2" tint="-0.499984740745262"/>
        <rFont val="Calibri"/>
        <family val="2"/>
        <scheme val="minor"/>
      </rPr>
      <t>(impot,taxes,etc)</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Investissez toujours</t>
    </r>
    <r>
      <rPr>
        <sz val="16"/>
        <color theme="1"/>
        <rFont val="Calibri"/>
        <family val="2"/>
        <scheme val="minor"/>
      </rPr>
      <t xml:space="preserve"> votre argent dans des produits que </t>
    </r>
    <r>
      <rPr>
        <b/>
        <sz val="16"/>
        <color theme="1"/>
        <rFont val="Calibri"/>
        <family val="2"/>
        <scheme val="minor"/>
      </rPr>
      <t>vous comprenez</t>
    </r>
    <r>
      <rPr>
        <sz val="16"/>
        <color theme="1"/>
        <rFont val="Calibri"/>
        <family val="2"/>
        <scheme val="minor"/>
      </rPr>
      <t xml:space="preserve">.
</t>
    </r>
    <r>
      <rPr>
        <b/>
        <sz val="16"/>
        <color theme="1"/>
        <rFont val="Calibri"/>
        <family val="2"/>
        <scheme val="minor"/>
      </rPr>
      <t>-&gt;</t>
    </r>
    <r>
      <rPr>
        <sz val="16"/>
        <color theme="1"/>
        <rFont val="Calibri"/>
        <family val="2"/>
        <scheme val="minor"/>
      </rPr>
      <t xml:space="preserve"> </t>
    </r>
    <r>
      <rPr>
        <b/>
        <sz val="16"/>
        <color theme="1"/>
        <rFont val="Calibri"/>
        <family val="2"/>
        <scheme val="minor"/>
      </rPr>
      <t>Votre égo vous pousse</t>
    </r>
    <r>
      <rPr>
        <sz val="16"/>
        <color theme="1"/>
        <rFont val="Calibri"/>
        <family val="2"/>
        <scheme val="minor"/>
      </rPr>
      <t xml:space="preserve"> à acheter pour combler le sentiment d'importance: Sachez reconnaitre ces illusions.
</t>
    </r>
    <r>
      <rPr>
        <b/>
        <sz val="16"/>
        <color theme="1"/>
        <rFont val="Calibri"/>
        <family val="2"/>
        <scheme val="minor"/>
      </rPr>
      <t>-&gt;</t>
    </r>
    <r>
      <rPr>
        <sz val="16"/>
        <color theme="1"/>
        <rFont val="Calibri"/>
        <family val="2"/>
        <scheme val="minor"/>
      </rPr>
      <t xml:space="preserve"> Pour </t>
    </r>
    <r>
      <rPr>
        <b/>
        <sz val="16"/>
        <color theme="1"/>
        <rFont val="Calibri"/>
        <family val="2"/>
        <scheme val="minor"/>
      </rPr>
      <t>épargner davantage</t>
    </r>
    <r>
      <rPr>
        <sz val="16"/>
        <color theme="1"/>
        <rFont val="Calibri"/>
        <family val="2"/>
        <scheme val="minor"/>
      </rPr>
      <t xml:space="preserve"> ou </t>
    </r>
    <r>
      <rPr>
        <b/>
        <sz val="16"/>
        <color theme="1"/>
        <rFont val="Calibri"/>
        <family val="2"/>
        <scheme val="minor"/>
      </rPr>
      <t>réduire votre temps de travail</t>
    </r>
    <r>
      <rPr>
        <sz val="16"/>
        <color theme="1"/>
        <rFont val="Calibri"/>
        <family val="2"/>
        <scheme val="minor"/>
      </rPr>
      <t xml:space="preserve">, commencez par baisser votre train de vie sans toucher à votre qualité de vie.
</t>
    </r>
    <r>
      <rPr>
        <b/>
        <sz val="16"/>
        <color theme="1"/>
        <rFont val="Calibri"/>
        <family val="2"/>
        <scheme val="minor"/>
      </rPr>
      <t>-&gt;</t>
    </r>
    <r>
      <rPr>
        <sz val="16"/>
        <color theme="1"/>
        <rFont val="Calibri"/>
        <family val="2"/>
        <scheme val="minor"/>
      </rPr>
      <t xml:space="preserve"> Pour vous enrichir rapidement, </t>
    </r>
    <r>
      <rPr>
        <b/>
        <sz val="16"/>
        <color theme="1"/>
        <rFont val="Calibri"/>
        <family val="2"/>
        <scheme val="minor"/>
      </rPr>
      <t>utilisez des effets de levier</t>
    </r>
    <r>
      <rPr>
        <sz val="16"/>
        <color theme="1"/>
        <rFont val="Calibri"/>
        <family val="2"/>
        <scheme val="minor"/>
      </rPr>
      <t xml:space="preserve">.
</t>
    </r>
    <r>
      <rPr>
        <sz val="16"/>
        <color rgb="FFFF0000"/>
        <rFont val="Calibri"/>
        <family val="2"/>
        <scheme val="minor"/>
      </rPr>
      <t xml:space="preserve">L'argent est un outil créé pour être au service de l'épanouissement humain. Il ne doit jamais être ou devenir une fin en soi.
</t>
    </r>
    <r>
      <rPr>
        <sz val="16"/>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</si>
</sst>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quot;"/>
    <numFmt numFmtId="165" formatCode="0_ ;[Red]\-0\ "/>
    <numFmt numFmtId="166" formatCode="#,##0\ &quot;€&quot;;[Red]#,##0\ &quot;€&quot;"/>
    <numFmt numFmtId="167" formatCode="0.0%"/>
    <numFmt numFmtId="168" formatCode="#,##0.00\ &quot;€&quot;"/>
  </numFmts>
  <fonts count="8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rgb="FFFF0000"/>
      <name val="Calibri"/>
      <family val="2"/>
      <scheme val="minor"/>
    </font>
    <font>
      <i/>
      <sz val="14"/>
      <color theme="4" tint="-0.499984740745262"/>
      <name val="Calibri"/>
      <family val="2"/>
      <scheme val="minor"/>
    </font>
    <font>
      <sz val="11"/>
      <color theme="4" tint="-0.499984740745262"/>
      <name val="Calibri"/>
      <family val="2"/>
      <scheme val="minor"/>
    </font>
    <font>
      <sz val="14"/>
      <color theme="1"/>
      <name val="Calibri"/>
      <family val="2"/>
      <scheme val="minor"/>
    </font>
    <font>
      <i/>
      <sz val="12"/>
      <color theme="1"/>
      <name val="Calibri"/>
      <family val="2"/>
      <scheme val="minor"/>
    </font>
    <font>
      <i/>
      <sz val="10"/>
      <color theme="1"/>
      <name val="Calibri"/>
      <family val="2"/>
      <scheme val="minor"/>
    </font>
    <font>
      <b/>
      <sz val="11"/>
      <name val="Calibri"/>
      <family val="2"/>
      <scheme val="minor"/>
    </font>
    <font>
      <sz val="11"/>
      <name val="Calibri"/>
      <family val="2"/>
      <scheme val="minor"/>
    </font>
    <font>
      <sz val="11"/>
      <color rgb="FFFF0000"/>
      <name val="Calibri"/>
      <family val="2"/>
      <scheme val="minor"/>
    </font>
    <font>
      <sz val="11"/>
      <color theme="0"/>
      <name val="Calibri"/>
      <family val="2"/>
      <scheme val="minor"/>
    </font>
    <font>
      <i/>
      <sz val="11"/>
      <color rgb="FFC628B3"/>
      <name val="Calibri"/>
      <family val="2"/>
      <scheme val="minor"/>
    </font>
    <font>
      <sz val="11"/>
      <color theme="8" tint="-0.249977111117893"/>
      <name val="Calibri"/>
      <family val="2"/>
      <scheme val="minor"/>
    </font>
    <font>
      <b/>
      <sz val="14"/>
      <color rgb="FF7030A0"/>
      <name val="Calibri"/>
      <family val="2"/>
      <scheme val="minor"/>
    </font>
    <font>
      <sz val="12"/>
      <color rgb="FF7030A0"/>
      <name val="Calibri"/>
      <family val="2"/>
      <scheme val="minor"/>
    </font>
    <font>
      <b/>
      <sz val="11"/>
      <color rgb="FF00B050"/>
      <name val="Calibri"/>
      <family val="2"/>
      <scheme val="minor"/>
    </font>
    <font>
      <b/>
      <sz val="14"/>
      <color rgb="FF00B050"/>
      <name val="Calibri"/>
      <family val="2"/>
      <scheme val="minor"/>
    </font>
    <font>
      <sz val="11"/>
      <color rgb="FF00B050"/>
      <name val="Calibri"/>
      <family val="2"/>
      <scheme val="minor"/>
    </font>
    <font>
      <b/>
      <sz val="18"/>
      <color theme="1"/>
      <name val="Calibri"/>
      <family val="2"/>
      <scheme val="minor"/>
    </font>
    <font>
      <sz val="11"/>
      <color rgb="FF7030A0"/>
      <name val="Calibri"/>
      <family val="2"/>
      <scheme val="minor"/>
    </font>
    <font>
      <b/>
      <sz val="14"/>
      <color rgb="FFFF0000"/>
      <name val="Calibri"/>
      <family val="2"/>
      <scheme val="minor"/>
    </font>
    <font>
      <b/>
      <sz val="12"/>
      <color rgb="FFFF0000"/>
      <name val="Calibri"/>
      <family val="2"/>
      <scheme val="minor"/>
    </font>
    <font>
      <b/>
      <sz val="9"/>
      <color indexed="81"/>
      <name val="Tahoma"/>
      <family val="2"/>
    </font>
    <font>
      <sz val="9"/>
      <color indexed="81"/>
      <name val="Tahoma"/>
      <family val="2"/>
    </font>
    <font>
      <b/>
      <sz val="12"/>
      <color rgb="FF00B050"/>
      <name val="Calibri"/>
      <family val="2"/>
      <scheme val="minor"/>
    </font>
    <font>
      <sz val="11"/>
      <color theme="1" tint="0.499984740745262"/>
      <name val="Calibri"/>
      <family val="2"/>
      <scheme val="minor"/>
    </font>
    <font>
      <sz val="11"/>
      <color theme="0" tint="-0.499984740745262"/>
      <name val="Calibri"/>
      <family val="2"/>
      <scheme val="minor"/>
    </font>
    <font>
      <i/>
      <sz val="9"/>
      <color theme="0" tint="-0.499984740745262"/>
      <name val="Calibri"/>
      <family val="2"/>
      <scheme val="minor"/>
    </font>
    <font>
      <sz val="10"/>
      <color theme="0" tint="-0.499984740745262"/>
      <name val="Calibri"/>
      <family val="2"/>
      <scheme val="minor"/>
    </font>
    <font>
      <i/>
      <sz val="9"/>
      <color theme="1"/>
      <name val="Calibri"/>
      <family val="2"/>
      <scheme val="minor"/>
    </font>
    <font>
      <b/>
      <u/>
      <sz val="18"/>
      <color rgb="FF7030A0"/>
      <name val="Calibri"/>
      <family val="2"/>
      <scheme val="minor"/>
    </font>
    <font>
      <b/>
      <sz val="16"/>
      <color rgb="FF7030A0"/>
      <name val="Calibri"/>
      <family val="2"/>
      <scheme val="minor"/>
    </font>
    <font>
      <sz val="11"/>
      <color rgb="FF0070C0"/>
      <name val="Calibri"/>
      <family val="2"/>
      <scheme val="minor"/>
    </font>
    <font>
      <sz val="11"/>
      <color rgb="FF002060"/>
      <name val="Calibri"/>
      <family val="2"/>
      <scheme val="minor"/>
    </font>
    <font>
      <sz val="14"/>
      <name val="Calibri"/>
      <family val="2"/>
      <scheme val="minor"/>
    </font>
    <font>
      <sz val="16"/>
      <color rgb="FF7030A0"/>
      <name val="Calibri"/>
      <family val="2"/>
      <scheme val="minor"/>
    </font>
    <font>
      <b/>
      <u/>
      <sz val="16"/>
      <color rgb="FF7030A0"/>
      <name val="Calibri"/>
      <family val="2"/>
      <scheme val="minor"/>
    </font>
    <font>
      <i/>
      <sz val="12"/>
      <color theme="0" tint="-0.499984740745262"/>
      <name val="Calibri"/>
      <family val="2"/>
      <scheme val="minor"/>
    </font>
    <font>
      <b/>
      <sz val="11"/>
      <color rgb="FF0070C0"/>
      <name val="Calibri"/>
      <family val="2"/>
      <scheme val="minor"/>
    </font>
    <font>
      <sz val="20"/>
      <color rgb="FFFF0000"/>
      <name val="Calibri"/>
      <family val="2"/>
      <scheme val="minor"/>
    </font>
    <font>
      <b/>
      <sz val="20"/>
      <color rgb="FFFF0000"/>
      <name val="Calibri"/>
      <family val="2"/>
      <scheme val="minor"/>
    </font>
    <font>
      <b/>
      <sz val="14"/>
      <name val="Calibri"/>
      <family val="2"/>
      <scheme val="minor"/>
    </font>
    <font>
      <i/>
      <sz val="9"/>
      <color theme="1" tint="0.499984740745262"/>
      <name val="Calibri"/>
      <family val="2"/>
      <scheme val="minor"/>
    </font>
    <font>
      <i/>
      <sz val="10"/>
      <color theme="1" tint="0.499984740745262"/>
      <name val="Calibri"/>
      <family val="2"/>
      <scheme val="minor"/>
    </font>
    <font>
      <b/>
      <i/>
      <sz val="10"/>
      <color theme="1" tint="0.249977111117893"/>
      <name val="Calibri"/>
      <family val="2"/>
      <scheme val="minor"/>
    </font>
    <font>
      <i/>
      <sz val="10"/>
      <color theme="1" tint="0.249977111117893"/>
      <name val="Calibri"/>
      <family val="2"/>
      <scheme val="minor"/>
    </font>
    <font>
      <u/>
      <sz val="11"/>
      <color theme="10"/>
      <name val="Calibri"/>
      <family val="2"/>
      <scheme val="minor"/>
    </font>
    <font>
      <i/>
      <sz val="11"/>
      <color theme="1" tint="0.249977111117893"/>
      <name val="Calibri"/>
      <family val="2"/>
      <scheme val="minor"/>
    </font>
    <font>
      <i/>
      <sz val="11"/>
      <color theme="0" tint="-0.499984740745262"/>
      <name val="Calibri"/>
      <family val="2"/>
      <scheme val="minor"/>
    </font>
    <font>
      <i/>
      <sz val="9"/>
      <color rgb="FFC628B3"/>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4"/>
      <color theme="8"/>
      <name val="Calibri"/>
      <family val="2"/>
      <scheme val="minor"/>
    </font>
    <font>
      <b/>
      <sz val="12"/>
      <color rgb="FF7030A0"/>
      <name val="Calibri"/>
      <family val="2"/>
      <scheme val="minor"/>
    </font>
    <font>
      <sz val="11"/>
      <color rgb="FF54D24A"/>
      <name val="Calibri"/>
      <family val="2"/>
      <scheme val="minor"/>
    </font>
    <font>
      <b/>
      <i/>
      <sz val="12"/>
      <color rgb="FF54D24A"/>
      <name val="Calibri"/>
      <family val="2"/>
      <scheme val="minor"/>
    </font>
    <font>
      <b/>
      <sz val="14"/>
      <color rgb="FF54D24A"/>
      <name val="Calibri"/>
      <family val="2"/>
      <scheme val="minor"/>
    </font>
    <font>
      <u/>
      <sz val="18"/>
      <color theme="1"/>
      <name val="Calibri"/>
      <family val="2"/>
      <scheme val="minor"/>
    </font>
    <font>
      <sz val="11"/>
      <color theme="8"/>
      <name val="Calibri"/>
      <family val="2"/>
      <scheme val="minor"/>
    </font>
    <font>
      <sz val="16"/>
      <color rgb="FFFF0000"/>
      <name val="Calibri"/>
      <family val="2"/>
      <scheme val="minor"/>
    </font>
    <font>
      <b/>
      <sz val="16"/>
      <color rgb="FF53A03E"/>
      <name val="Calibri"/>
      <family val="2"/>
      <scheme val="minor"/>
    </font>
    <font>
      <b/>
      <sz val="14"/>
      <color theme="0"/>
      <name val="Calibri"/>
      <family val="2"/>
      <scheme val="minor"/>
    </font>
    <font>
      <b/>
      <sz val="11"/>
      <color rgb="FF92D050"/>
      <name val="Calibri"/>
      <family val="2"/>
      <scheme val="minor"/>
    </font>
    <font>
      <b/>
      <sz val="14"/>
      <color rgb="FF92D050"/>
      <name val="Calibri"/>
      <family val="2"/>
      <scheme val="minor"/>
    </font>
    <font>
      <b/>
      <sz val="11"/>
      <color rgb="FF54D24A"/>
      <name val="Calibri"/>
      <family val="2"/>
      <scheme val="minor"/>
    </font>
    <font>
      <b/>
      <sz val="12"/>
      <color rgb="FF54D24A"/>
      <name val="Calibri"/>
      <family val="2"/>
      <scheme val="minor"/>
    </font>
    <font>
      <sz val="9"/>
      <color theme="0" tint="-0.499984740745262"/>
      <name val="Calibri"/>
      <family val="2"/>
      <scheme val="minor"/>
    </font>
    <font>
      <b/>
      <sz val="18"/>
      <color rgb="FF7030A0"/>
      <name val="Calibri"/>
      <family val="2"/>
      <scheme val="minor"/>
    </font>
    <font>
      <sz val="12"/>
      <color rgb="FF92D050"/>
      <name val="Calibri"/>
      <family val="2"/>
      <scheme val="minor"/>
    </font>
    <font>
      <sz val="11"/>
      <color rgb="FF92D050"/>
      <name val="Calibri"/>
      <family val="2"/>
      <scheme val="minor"/>
    </font>
    <font>
      <b/>
      <i/>
      <sz val="10"/>
      <name val="Calibri"/>
      <family val="2"/>
      <scheme val="minor"/>
    </font>
    <font>
      <sz val="16"/>
      <color theme="1"/>
      <name val="Calibri"/>
      <family val="2"/>
      <scheme val="minor"/>
    </font>
    <font>
      <i/>
      <sz val="14"/>
      <color theme="1" tint="0.499984740745262"/>
      <name val="Calibri"/>
      <family val="2"/>
      <scheme val="minor"/>
    </font>
    <font>
      <sz val="16"/>
      <color theme="8"/>
      <name val="Calibri"/>
      <family val="2"/>
      <scheme val="minor"/>
    </font>
    <font>
      <b/>
      <sz val="16"/>
      <color theme="1"/>
      <name val="Calibri"/>
      <family val="2"/>
      <scheme val="minor"/>
    </font>
    <font>
      <b/>
      <sz val="16"/>
      <color rgb="FF45CE3A"/>
      <name val="Calibri"/>
      <family val="2"/>
      <scheme val="minor"/>
    </font>
    <font>
      <b/>
      <sz val="16"/>
      <color theme="8"/>
      <name val="Calibri"/>
      <family val="2"/>
      <scheme val="minor"/>
    </font>
    <font>
      <i/>
      <sz val="14"/>
      <color theme="2" tint="-0.499984740745262"/>
      <name val="Calibri"/>
      <family val="2"/>
      <scheme val="minor"/>
    </font>
    <font>
      <b/>
      <u/>
      <sz val="16"/>
      <name val="Calibri"/>
      <family val="2"/>
      <scheme val="minor"/>
    </font>
    <font>
      <u/>
      <sz val="16"/>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9F9F9"/>
        <bgColor indexed="64"/>
      </patternFill>
    </fill>
    <fill>
      <patternFill patternType="solid">
        <fgColor rgb="FF9BE5FF"/>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80C535"/>
        <bgColor indexed="64"/>
      </patternFill>
    </fill>
    <fill>
      <patternFill patternType="solid">
        <fgColor rgb="FFEEFB43"/>
        <bgColor indexed="64"/>
      </patternFill>
    </fill>
    <fill>
      <patternFill patternType="solid">
        <fgColor rgb="FF45CE3A"/>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theme="0" tint="-0.14996795556505021"/>
      </top>
      <bottom/>
      <diagonal/>
    </border>
    <border>
      <left style="thin">
        <color theme="0" tint="-0.1499679555650502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theme="0"/>
      </right>
      <top/>
      <bottom/>
      <diagonal/>
    </border>
    <border>
      <left style="thin">
        <color theme="0"/>
      </left>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style="medium">
        <color theme="0"/>
      </right>
      <top style="medium">
        <color theme="0"/>
      </top>
      <bottom style="medium">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medium">
        <color theme="0"/>
      </left>
      <right/>
      <top style="medium">
        <color indexed="64"/>
      </top>
      <bottom style="thin">
        <color theme="0"/>
      </bottom>
      <diagonal/>
    </border>
    <border>
      <left/>
      <right style="medium">
        <color theme="0"/>
      </right>
      <top style="medium">
        <color indexed="64"/>
      </top>
      <bottom style="thin">
        <color theme="0"/>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theme="0" tint="-0.14993743705557422"/>
      </left>
      <right/>
      <top style="medium">
        <color theme="0" tint="-0.14993743705557422"/>
      </top>
      <bottom/>
      <diagonal/>
    </border>
    <border>
      <left/>
      <right/>
      <top style="medium">
        <color theme="0" tint="-0.14993743705557422"/>
      </top>
      <bottom/>
      <diagonal/>
    </border>
    <border>
      <left/>
      <right style="medium">
        <color theme="0" tint="-0.14993743705557422"/>
      </right>
      <top style="medium">
        <color theme="0" tint="-0.14993743705557422"/>
      </top>
      <bottom/>
      <diagonal/>
    </border>
    <border>
      <left style="medium">
        <color theme="0" tint="-0.14993743705557422"/>
      </left>
      <right/>
      <top/>
      <bottom/>
      <diagonal/>
    </border>
    <border>
      <left/>
      <right style="medium">
        <color theme="0" tint="-0.14993743705557422"/>
      </right>
      <top/>
      <bottom/>
      <diagonal/>
    </border>
    <border>
      <left style="medium">
        <color theme="0" tint="-0.14993743705557422"/>
      </left>
      <right/>
      <top/>
      <bottom style="medium">
        <color theme="0" tint="-0.14993743705557422"/>
      </bottom>
      <diagonal/>
    </border>
    <border>
      <left/>
      <right/>
      <top/>
      <bottom style="medium">
        <color theme="0" tint="-0.14993743705557422"/>
      </bottom>
      <diagonal/>
    </border>
    <border>
      <left/>
      <right style="medium">
        <color theme="0" tint="-0.14993743705557422"/>
      </right>
      <top/>
      <bottom style="medium">
        <color theme="0" tint="-0.14993743705557422"/>
      </bottom>
      <diagonal/>
    </border>
  </borders>
  <cellStyleXfs count="3">
    <xf numFmtId="0" fontId="0" fillId="0" borderId="0"/>
    <xf numFmtId="9" fontId="1" fillId="0" borderId="0" applyFont="0" applyFill="0" applyBorder="0" applyAlignment="0" applyProtection="0"/>
    <xf numFmtId="0" fontId="49" fillId="0" borderId="0" applyNumberFormat="0" applyFill="0" applyBorder="0" applyAlignment="0" applyProtection="0"/>
  </cellStyleXfs>
  <cellXfs count="222">
    <xf numFmtId="0" fontId="0" fillId="0" borderId="0" xfId="0"/>
    <xf numFmtId="0" fontId="0" fillId="3" borderId="0" xfId="0" applyFill="1" applyProtection="1">
      <protection hidden="1"/>
    </xf>
    <xf numFmtId="0" fontId="11" fillId="2" borderId="0" xfId="0" applyFont="1" applyFill="1" applyProtection="1">
      <protection hidden="1"/>
    </xf>
    <xf numFmtId="0" fontId="0" fillId="0" borderId="0" xfId="0"/>
    <xf numFmtId="0" fontId="0" fillId="0" borderId="0" xfId="0"/>
    <xf numFmtId="0" fontId="0" fillId="2" borderId="0" xfId="0" applyFill="1"/>
    <xf numFmtId="0" fontId="14" fillId="2" borderId="0" xfId="0" applyFont="1" applyFill="1"/>
    <xf numFmtId="0" fontId="13" fillId="2" borderId="0" xfId="0" applyFont="1" applyFill="1"/>
    <xf numFmtId="0" fontId="11" fillId="2" borderId="0" xfId="0" applyFont="1" applyFill="1"/>
    <xf numFmtId="0" fontId="4" fillId="2" borderId="0" xfId="0" applyFont="1" applyFill="1"/>
    <xf numFmtId="0" fontId="15" fillId="2" borderId="0" xfId="0" applyFont="1" applyFill="1"/>
    <xf numFmtId="0" fontId="15" fillId="0" borderId="0" xfId="0" applyFont="1"/>
    <xf numFmtId="0" fontId="13" fillId="0" borderId="0" xfId="0" applyFont="1"/>
    <xf numFmtId="0" fontId="0" fillId="2" borderId="0" xfId="0" applyFill="1" applyBorder="1" applyAlignment="1">
      <alignment horizontal="center" vertical="center"/>
    </xf>
    <xf numFmtId="0" fontId="0" fillId="2" borderId="0" xfId="0" applyFont="1" applyFill="1"/>
    <xf numFmtId="164" fontId="21" fillId="9" borderId="0" xfId="0" applyNumberFormat="1" applyFont="1" applyFill="1" applyBorder="1" applyAlignment="1">
      <alignment horizontal="center" vertical="center"/>
    </xf>
    <xf numFmtId="0" fontId="0" fillId="2" borderId="0" xfId="0" applyFill="1" applyBorder="1"/>
    <xf numFmtId="0" fontId="0" fillId="0" borderId="0" xfId="0" applyFill="1"/>
    <xf numFmtId="0" fontId="2" fillId="2" borderId="0" xfId="0" applyFont="1" applyFill="1"/>
    <xf numFmtId="0" fontId="0" fillId="2" borderId="0" xfId="0" applyFill="1" applyBorder="1"/>
    <xf numFmtId="0" fontId="0" fillId="2" borderId="0" xfId="0" applyFill="1" applyBorder="1" applyProtection="1">
      <protection hidden="1"/>
    </xf>
    <xf numFmtId="0" fontId="0" fillId="2" borderId="0" xfId="0" applyFill="1" applyBorder="1" applyAlignment="1" applyProtection="1">
      <alignment horizontal="left" vertical="center"/>
      <protection hidden="1"/>
    </xf>
    <xf numFmtId="0" fontId="0" fillId="2" borderId="0" xfId="0" applyFill="1"/>
    <xf numFmtId="0" fontId="6" fillId="2" borderId="0" xfId="0"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7"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4" fontId="4" fillId="2" borderId="0" xfId="0" applyNumberFormat="1" applyFont="1" applyFill="1" applyBorder="1" applyAlignment="1" applyProtection="1">
      <alignment horizontal="center" vertical="center"/>
      <protection hidden="1"/>
    </xf>
    <xf numFmtId="0" fontId="0" fillId="2" borderId="0" xfId="0" applyFill="1" applyProtection="1">
      <protection hidden="1"/>
    </xf>
    <xf numFmtId="0" fontId="0" fillId="0" borderId="5" xfId="0" applyBorder="1"/>
    <xf numFmtId="0" fontId="0" fillId="0" borderId="5" xfId="0" applyFill="1" applyBorder="1"/>
    <xf numFmtId="0" fontId="0" fillId="0" borderId="6" xfId="0" applyBorder="1"/>
    <xf numFmtId="0" fontId="0" fillId="0" borderId="6" xfId="0" applyFill="1" applyBorder="1"/>
    <xf numFmtId="0" fontId="12" fillId="2" borderId="0" xfId="0" applyFont="1" applyFill="1" applyBorder="1" applyAlignment="1">
      <alignment horizontal="center" vertical="center"/>
    </xf>
    <xf numFmtId="0" fontId="28" fillId="2" borderId="0" xfId="0" applyFont="1" applyFill="1" applyBorder="1" applyAlignment="1">
      <alignment horizontal="center" vertical="center" wrapText="1"/>
    </xf>
    <xf numFmtId="0" fontId="0" fillId="2" borderId="0" xfId="0" applyFill="1"/>
    <xf numFmtId="0" fontId="16"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0" fontId="0" fillId="4" borderId="7" xfId="0" applyFill="1" applyBorder="1" applyAlignment="1">
      <alignment horizontal="center" vertical="center" wrapText="1"/>
    </xf>
    <xf numFmtId="0" fontId="17" fillId="0" borderId="7" xfId="0" applyFont="1" applyBorder="1" applyAlignment="1">
      <alignment horizontal="center" vertical="center"/>
    </xf>
    <xf numFmtId="2" fontId="12" fillId="2" borderId="7" xfId="0" applyNumberFormat="1" applyFont="1" applyFill="1" applyBorder="1" applyAlignment="1">
      <alignment horizontal="center" vertical="center"/>
    </xf>
    <xf numFmtId="2" fontId="12" fillId="0" borderId="7" xfId="0" applyNumberFormat="1" applyFont="1" applyBorder="1" applyAlignment="1">
      <alignment horizontal="center" vertical="center"/>
    </xf>
    <xf numFmtId="0" fontId="22" fillId="0" borderId="7" xfId="0" applyFont="1" applyBorder="1" applyAlignment="1">
      <alignment horizontal="center" vertical="center"/>
    </xf>
    <xf numFmtId="2" fontId="0" fillId="0" borderId="7" xfId="0" applyNumberFormat="1" applyFont="1" applyBorder="1" applyAlignment="1">
      <alignment horizontal="center" vertical="center"/>
    </xf>
    <xf numFmtId="0" fontId="22" fillId="4" borderId="7" xfId="0" applyFont="1" applyFill="1" applyBorder="1" applyAlignment="1">
      <alignment horizontal="center" vertical="center"/>
    </xf>
    <xf numFmtId="2" fontId="12" fillId="4" borderId="7" xfId="0" applyNumberFormat="1" applyFont="1" applyFill="1" applyBorder="1" applyAlignment="1">
      <alignment horizontal="center" vertical="center"/>
    </xf>
    <xf numFmtId="2" fontId="0" fillId="4" borderId="7" xfId="0" applyNumberFormat="1" applyFont="1" applyFill="1" applyBorder="1" applyAlignment="1">
      <alignment horizontal="center" vertical="center"/>
    </xf>
    <xf numFmtId="0" fontId="2" fillId="2" borderId="0" xfId="0" applyFont="1" applyFill="1" applyBorder="1" applyAlignment="1">
      <alignment horizontal="center" vertical="center"/>
    </xf>
    <xf numFmtId="165" fontId="23" fillId="2" borderId="0" xfId="0" applyNumberFormat="1" applyFont="1" applyFill="1" applyBorder="1" applyAlignment="1">
      <alignment horizontal="center" vertical="center"/>
    </xf>
    <xf numFmtId="1" fontId="19" fillId="2" borderId="0" xfId="0" applyNumberFormat="1" applyFont="1" applyFill="1" applyBorder="1" applyAlignment="1">
      <alignment horizontal="center" vertical="center"/>
    </xf>
    <xf numFmtId="0" fontId="2" fillId="7" borderId="7" xfId="0" applyFont="1" applyFill="1" applyBorder="1" applyAlignment="1">
      <alignment horizontal="center" vertical="center"/>
    </xf>
    <xf numFmtId="0" fontId="16" fillId="4" borderId="7" xfId="0" applyFont="1" applyFill="1" applyBorder="1" applyAlignment="1">
      <alignment horizontal="center" vertical="center" wrapText="1"/>
    </xf>
    <xf numFmtId="2" fontId="18" fillId="0" borderId="7" xfId="0" applyNumberFormat="1" applyFont="1" applyBorder="1" applyAlignment="1">
      <alignment horizontal="center" vertical="center"/>
    </xf>
    <xf numFmtId="2" fontId="12" fillId="8" borderId="7" xfId="0" applyNumberFormat="1" applyFont="1" applyFill="1" applyBorder="1" applyAlignment="1">
      <alignment horizontal="center" vertical="center"/>
    </xf>
    <xf numFmtId="2" fontId="0" fillId="8" borderId="7" xfId="0" applyNumberFormat="1" applyFill="1" applyBorder="1" applyAlignment="1">
      <alignment horizontal="center" vertical="center"/>
    </xf>
    <xf numFmtId="2" fontId="0" fillId="8" borderId="7" xfId="0" applyNumberFormat="1" applyFill="1" applyBorder="1"/>
    <xf numFmtId="0" fontId="19" fillId="0" borderId="7" xfId="0" applyFont="1" applyBorder="1" applyAlignment="1">
      <alignment horizontal="center" vertical="center"/>
    </xf>
    <xf numFmtId="2" fontId="19" fillId="2" borderId="7" xfId="0" applyNumberFormat="1" applyFont="1" applyFill="1" applyBorder="1" applyAlignment="1">
      <alignment horizontal="center" vertical="center"/>
    </xf>
    <xf numFmtId="2" fontId="23" fillId="2" borderId="7" xfId="0" applyNumberFormat="1" applyFont="1" applyFill="1" applyBorder="1" applyAlignment="1">
      <alignment horizontal="center" vertical="center"/>
    </xf>
    <xf numFmtId="0" fontId="2" fillId="10" borderId="7" xfId="0" applyFont="1" applyFill="1" applyBorder="1" applyAlignment="1">
      <alignment horizontal="center" vertical="center" wrapText="1"/>
    </xf>
    <xf numFmtId="2" fontId="24" fillId="10" borderId="7" xfId="0" applyNumberFormat="1" applyFont="1" applyFill="1" applyBorder="1" applyAlignment="1">
      <alignment horizontal="center" vertical="center"/>
    </xf>
    <xf numFmtId="0" fontId="10" fillId="10" borderId="7" xfId="0" applyFont="1" applyFill="1" applyBorder="1" applyAlignment="1">
      <alignment horizontal="center" vertical="center" wrapText="1"/>
    </xf>
    <xf numFmtId="0" fontId="2" fillId="10"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1" fillId="2" borderId="0" xfId="0" applyFont="1" applyFill="1"/>
    <xf numFmtId="2" fontId="27" fillId="0" borderId="7" xfId="0" applyNumberFormat="1" applyFont="1" applyBorder="1" applyAlignment="1">
      <alignment horizontal="center" vertical="center"/>
    </xf>
    <xf numFmtId="2" fontId="23" fillId="0" borderId="7" xfId="0" applyNumberFormat="1" applyFont="1" applyBorder="1" applyAlignment="1">
      <alignment horizontal="center" vertical="center"/>
    </xf>
    <xf numFmtId="0" fontId="0" fillId="2" borderId="2" xfId="0" applyFill="1" applyBorder="1"/>
    <xf numFmtId="2" fontId="0" fillId="4" borderId="7" xfId="0" applyNumberFormat="1" applyFill="1" applyBorder="1" applyAlignment="1">
      <alignment horizontal="center" vertical="center"/>
    </xf>
    <xf numFmtId="166" fontId="21" fillId="9" borderId="0" xfId="0" applyNumberFormat="1" applyFont="1" applyFill="1" applyBorder="1" applyAlignment="1">
      <alignment horizontal="center" vertical="center"/>
    </xf>
    <xf numFmtId="0" fontId="0" fillId="2" borderId="4" xfId="0" applyFill="1" applyBorder="1"/>
    <xf numFmtId="2" fontId="0" fillId="2" borderId="4" xfId="0" applyNumberFormat="1" applyFill="1" applyBorder="1"/>
    <xf numFmtId="0" fontId="2" fillId="10" borderId="8" xfId="0" applyFont="1" applyFill="1" applyBorder="1" applyAlignment="1">
      <alignment horizontal="center" vertical="center" wrapText="1"/>
    </xf>
    <xf numFmtId="2" fontId="24" fillId="10" borderId="8" xfId="0" applyNumberFormat="1" applyFont="1" applyFill="1" applyBorder="1" applyAlignment="1">
      <alignment horizontal="center" vertical="center"/>
    </xf>
    <xf numFmtId="0" fontId="2" fillId="10" borderId="8" xfId="0" applyFont="1" applyFill="1" applyBorder="1" applyAlignment="1">
      <alignment horizontal="center" vertical="center"/>
    </xf>
    <xf numFmtId="0" fontId="0" fillId="2" borderId="9" xfId="0" applyFill="1" applyBorder="1" applyAlignment="1">
      <alignment horizontal="center" vertical="center"/>
    </xf>
    <xf numFmtId="2" fontId="0" fillId="2" borderId="0" xfId="0" applyNumberFormat="1" applyFill="1"/>
    <xf numFmtId="0" fontId="40" fillId="2" borderId="0" xfId="0" applyFont="1" applyFill="1"/>
    <xf numFmtId="0" fontId="11" fillId="0" borderId="0" xfId="0" applyFont="1" applyFill="1" applyProtection="1">
      <protection hidden="1"/>
    </xf>
    <xf numFmtId="0" fontId="20" fillId="0" borderId="0" xfId="0" applyFont="1" applyFill="1" applyProtection="1">
      <protection hidden="1"/>
    </xf>
    <xf numFmtId="9" fontId="20" fillId="0" borderId="0" xfId="1" applyNumberFormat="1" applyFont="1" applyFill="1" applyProtection="1">
      <protection hidden="1"/>
    </xf>
    <xf numFmtId="1" fontId="20" fillId="0" borderId="0" xfId="0" applyNumberFormat="1" applyFont="1" applyFill="1" applyProtection="1">
      <protection hidden="1"/>
    </xf>
    <xf numFmtId="0" fontId="35" fillId="0" borderId="0" xfId="0" applyFont="1" applyFill="1" applyAlignment="1" applyProtection="1">
      <alignment horizontal="center"/>
      <protection hidden="1"/>
    </xf>
    <xf numFmtId="0" fontId="35" fillId="0" borderId="0" xfId="0" applyFont="1" applyFill="1" applyProtection="1">
      <protection hidden="1"/>
    </xf>
    <xf numFmtId="9" fontId="35" fillId="0" borderId="0" xfId="1" applyFont="1" applyFill="1" applyProtection="1">
      <protection hidden="1"/>
    </xf>
    <xf numFmtId="0" fontId="0" fillId="2" borderId="0" xfId="0" applyFill="1" applyBorder="1" applyAlignment="1" applyProtection="1">
      <alignment horizontal="left" vertical="center" wrapText="1"/>
      <protection hidden="1"/>
    </xf>
    <xf numFmtId="0" fontId="37" fillId="2" borderId="0" xfId="0" applyFont="1" applyFill="1" applyBorder="1" applyAlignment="1" applyProtection="1">
      <alignment horizontal="left" vertical="center"/>
      <protection hidden="1"/>
    </xf>
    <xf numFmtId="0" fontId="44" fillId="2" borderId="0"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wrapText="1"/>
      <protection hidden="1"/>
    </xf>
    <xf numFmtId="0" fontId="0" fillId="3" borderId="0" xfId="0" applyFill="1" applyBorder="1" applyProtection="1">
      <protection hidden="1"/>
    </xf>
    <xf numFmtId="0" fontId="45"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left" vertical="center" wrapText="1"/>
      <protection hidden="1"/>
    </xf>
    <xf numFmtId="0" fontId="0" fillId="0" borderId="0" xfId="0" applyAlignment="1">
      <alignment horizontal="left" vertical="center" wrapText="1"/>
    </xf>
    <xf numFmtId="0" fontId="0" fillId="0" borderId="0" xfId="0" applyBorder="1" applyAlignment="1">
      <alignment horizontal="left" vertical="center" wrapText="1"/>
    </xf>
    <xf numFmtId="0" fontId="46" fillId="2" borderId="0"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center" vertical="center"/>
      <protection hidden="1"/>
    </xf>
    <xf numFmtId="0" fontId="36" fillId="2" borderId="0" xfId="0" applyFont="1" applyFill="1" applyBorder="1" applyAlignment="1" applyProtection="1">
      <alignment horizontal="center" vertical="center"/>
      <protection locked="0" hidden="1"/>
    </xf>
    <xf numFmtId="0" fontId="20" fillId="2" borderId="0" xfId="0" applyFont="1" applyFill="1" applyBorder="1" applyAlignment="1" applyProtection="1">
      <alignment horizontal="center" vertical="center"/>
      <protection locked="0" hidden="1"/>
    </xf>
    <xf numFmtId="0" fontId="6" fillId="2" borderId="0" xfId="0" applyFont="1" applyFill="1" applyBorder="1" applyAlignment="1" applyProtection="1">
      <alignment horizontal="center" vertical="center"/>
      <protection locked="0" hidden="1"/>
    </xf>
    <xf numFmtId="0" fontId="0" fillId="2" borderId="0" xfId="0" applyFill="1" applyBorder="1" applyAlignment="1"/>
    <xf numFmtId="0" fontId="50" fillId="2" borderId="0" xfId="0" applyFont="1" applyFill="1" applyBorder="1" applyAlignment="1" applyProtection="1">
      <alignment horizontal="left" vertical="center"/>
      <protection hidden="1"/>
    </xf>
    <xf numFmtId="0" fontId="20" fillId="2" borderId="10" xfId="0" applyFont="1" applyFill="1" applyBorder="1" applyAlignment="1" applyProtection="1">
      <alignment horizontal="center" vertical="center"/>
      <protection locked="0" hidden="1"/>
    </xf>
    <xf numFmtId="0" fontId="6" fillId="2" borderId="10" xfId="0" applyFont="1" applyFill="1" applyBorder="1" applyAlignment="1" applyProtection="1">
      <alignment horizontal="center" vertical="center"/>
      <protection locked="0" hidden="1"/>
    </xf>
    <xf numFmtId="0" fontId="51" fillId="2" borderId="0" xfId="0" applyFont="1" applyFill="1" applyBorder="1" applyAlignment="1" applyProtection="1">
      <alignment horizontal="center" vertical="center"/>
      <protection hidden="1"/>
    </xf>
    <xf numFmtId="0" fontId="52" fillId="2" borderId="0" xfId="0" applyFont="1" applyFill="1"/>
    <xf numFmtId="0" fontId="0" fillId="2" borderId="11" xfId="0" applyFill="1" applyBorder="1" applyAlignment="1">
      <alignment horizontal="left" vertical="center"/>
    </xf>
    <xf numFmtId="164" fontId="55" fillId="2" borderId="7" xfId="0" applyNumberFormat="1" applyFont="1" applyFill="1" applyBorder="1" applyAlignment="1">
      <alignment horizontal="center" vertical="center"/>
    </xf>
    <xf numFmtId="0" fontId="0" fillId="2" borderId="0" xfId="0" applyFill="1" applyAlignment="1">
      <alignment horizontal="left" vertical="center"/>
    </xf>
    <xf numFmtId="1" fontId="56" fillId="2" borderId="11" xfId="0" applyNumberFormat="1" applyFont="1" applyFill="1" applyBorder="1" applyAlignment="1">
      <alignment horizontal="right" vertical="top"/>
    </xf>
    <xf numFmtId="0" fontId="57" fillId="2" borderId="7" xfId="0" applyFont="1" applyFill="1" applyBorder="1" applyAlignment="1">
      <alignment horizontal="center" vertical="center" wrapText="1"/>
    </xf>
    <xf numFmtId="0" fontId="58" fillId="0" borderId="7" xfId="0" applyFont="1" applyBorder="1" applyAlignment="1">
      <alignment horizontal="center" vertical="center" wrapText="1"/>
    </xf>
    <xf numFmtId="1" fontId="60" fillId="2" borderId="7" xfId="0" applyNumberFormat="1" applyFont="1" applyFill="1" applyBorder="1" applyAlignment="1">
      <alignment horizontal="center" vertical="center"/>
    </xf>
    <xf numFmtId="0" fontId="0" fillId="4" borderId="7" xfId="0" applyFill="1" applyBorder="1"/>
    <xf numFmtId="0" fontId="0" fillId="2" borderId="0" xfId="0" applyFill="1" applyAlignment="1">
      <alignment horizontal="center" vertical="center"/>
    </xf>
    <xf numFmtId="2" fontId="24" fillId="2" borderId="0"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2" borderId="7" xfId="0" applyFill="1" applyBorder="1"/>
    <xf numFmtId="0" fontId="16" fillId="2" borderId="7" xfId="0" applyFont="1" applyFill="1" applyBorder="1" applyAlignment="1">
      <alignment horizontal="center" vertical="center"/>
    </xf>
    <xf numFmtId="10" fontId="63" fillId="2" borderId="7" xfId="0" applyNumberFormat="1" applyFont="1" applyFill="1" applyBorder="1" applyAlignment="1">
      <alignment horizontal="center" vertical="center"/>
    </xf>
    <xf numFmtId="0" fontId="55" fillId="2" borderId="0" xfId="0" applyFont="1" applyFill="1" applyAlignment="1">
      <alignment horizontal="center" vertical="center"/>
    </xf>
    <xf numFmtId="0" fontId="55" fillId="2" borderId="0" xfId="0" applyFont="1" applyFill="1"/>
    <xf numFmtId="167" fontId="4" fillId="2" borderId="7" xfId="0" applyNumberFormat="1" applyFont="1" applyFill="1" applyBorder="1" applyAlignment="1">
      <alignment horizontal="center" vertical="center"/>
    </xf>
    <xf numFmtId="168" fontId="64" fillId="2" borderId="7" xfId="0" applyNumberFormat="1" applyFont="1" applyFill="1" applyBorder="1" applyAlignment="1">
      <alignment horizontal="center" vertical="center"/>
    </xf>
    <xf numFmtId="0" fontId="65" fillId="6" borderId="7" xfId="0" applyFont="1" applyFill="1" applyBorder="1" applyAlignment="1">
      <alignment horizontal="center" vertical="center"/>
    </xf>
    <xf numFmtId="0" fontId="65" fillId="5" borderId="7" xfId="0" applyFont="1" applyFill="1" applyBorder="1" applyAlignment="1">
      <alignment horizontal="center" vertical="center"/>
    </xf>
    <xf numFmtId="167" fontId="4" fillId="2" borderId="11" xfId="0" applyNumberFormat="1" applyFont="1" applyFill="1" applyBorder="1" applyAlignment="1">
      <alignment horizontal="center" vertical="center"/>
    </xf>
    <xf numFmtId="0" fontId="55" fillId="2" borderId="14" xfId="0" applyFont="1" applyFill="1" applyBorder="1" applyAlignment="1">
      <alignment horizontal="center" vertical="center"/>
    </xf>
    <xf numFmtId="0" fontId="0" fillId="4" borderId="1" xfId="0" applyFill="1" applyBorder="1" applyAlignment="1">
      <alignment horizontal="center" vertical="center" wrapText="1"/>
    </xf>
    <xf numFmtId="2" fontId="12" fillId="0" borderId="1" xfId="0" applyNumberFormat="1" applyFont="1" applyBorder="1" applyAlignment="1">
      <alignment horizontal="center" vertical="center"/>
    </xf>
    <xf numFmtId="2" fontId="0" fillId="4" borderId="1" xfId="0" applyNumberFormat="1" applyFont="1" applyFill="1" applyBorder="1" applyAlignment="1">
      <alignment horizontal="center" vertical="center"/>
    </xf>
    <xf numFmtId="2" fontId="24" fillId="10" borderId="1" xfId="0" applyNumberFormat="1" applyFont="1" applyFill="1" applyBorder="1" applyAlignment="1">
      <alignment horizontal="center" vertical="center"/>
    </xf>
    <xf numFmtId="0" fontId="18" fillId="2" borderId="0" xfId="0" applyFont="1" applyFill="1"/>
    <xf numFmtId="2" fontId="67" fillId="2" borderId="7" xfId="0" applyNumberFormat="1" applyFont="1" applyFill="1" applyBorder="1" applyAlignment="1">
      <alignment horizontal="center" vertical="center"/>
    </xf>
    <xf numFmtId="0" fontId="0" fillId="2" borderId="14" xfId="0" applyFill="1" applyBorder="1"/>
    <xf numFmtId="2" fontId="23" fillId="0" borderId="0" xfId="0" applyNumberFormat="1" applyFont="1" applyBorder="1" applyAlignment="1">
      <alignment horizontal="center" vertical="center"/>
    </xf>
    <xf numFmtId="2" fontId="19" fillId="2" borderId="15" xfId="0" applyNumberFormat="1" applyFont="1" applyFill="1" applyBorder="1" applyAlignment="1">
      <alignment horizontal="center" vertical="center"/>
    </xf>
    <xf numFmtId="2" fontId="23" fillId="0" borderId="15" xfId="0" applyNumberFormat="1" applyFont="1" applyBorder="1" applyAlignment="1">
      <alignment horizontal="center" vertical="center"/>
    </xf>
    <xf numFmtId="0" fontId="0" fillId="2" borderId="15" xfId="0" applyFill="1" applyBorder="1"/>
    <xf numFmtId="0" fontId="19" fillId="0" borderId="17" xfId="0" applyFont="1" applyBorder="1" applyAlignment="1">
      <alignment horizontal="center" vertical="center"/>
    </xf>
    <xf numFmtId="0" fontId="0" fillId="0" borderId="16" xfId="0" applyBorder="1"/>
    <xf numFmtId="0" fontId="32" fillId="0" borderId="18" xfId="0" applyFont="1" applyBorder="1" applyAlignment="1">
      <alignment horizontal="left" vertical="top"/>
    </xf>
    <xf numFmtId="3" fontId="20" fillId="2" borderId="10" xfId="0" applyNumberFormat="1" applyFont="1" applyFill="1" applyBorder="1" applyAlignment="1" applyProtection="1">
      <alignment horizontal="center" vertical="center"/>
      <protection locked="0" hidden="1"/>
    </xf>
    <xf numFmtId="0" fontId="10" fillId="2" borderId="7" xfId="0" applyFont="1" applyFill="1" applyBorder="1" applyAlignment="1">
      <alignment horizontal="center" vertical="center"/>
    </xf>
    <xf numFmtId="2" fontId="69" fillId="2" borderId="7" xfId="0" applyNumberFormat="1" applyFont="1" applyFill="1" applyBorder="1" applyAlignment="1">
      <alignment horizontal="center" vertical="center"/>
    </xf>
    <xf numFmtId="17" fontId="0" fillId="0" borderId="0" xfId="0" applyNumberFormat="1" applyBorder="1"/>
    <xf numFmtId="0" fontId="53" fillId="0" borderId="0" xfId="0" applyFont="1" applyAlignment="1">
      <alignment horizontal="left" vertical="top"/>
    </xf>
    <xf numFmtId="0" fontId="0" fillId="0" borderId="19" xfId="0" applyBorder="1"/>
    <xf numFmtId="0" fontId="73" fillId="0" borderId="7" xfId="0" applyFont="1" applyBorder="1" applyAlignment="1">
      <alignment horizontal="center" vertical="center"/>
    </xf>
    <xf numFmtId="0" fontId="33" fillId="0" borderId="0" xfId="0" applyFont="1" applyAlignment="1"/>
    <xf numFmtId="0" fontId="0" fillId="0" borderId="0" xfId="0" applyAlignment="1"/>
    <xf numFmtId="0" fontId="0" fillId="0" borderId="12" xfId="0" applyBorder="1" applyAlignment="1"/>
    <xf numFmtId="165" fontId="30" fillId="2" borderId="0" xfId="0" applyNumberFormat="1" applyFont="1" applyFill="1" applyBorder="1" applyAlignment="1">
      <alignment horizontal="center" vertical="center"/>
    </xf>
    <xf numFmtId="0" fontId="29" fillId="0" borderId="0" xfId="0" applyFont="1" applyAlignment="1"/>
    <xf numFmtId="0" fontId="66" fillId="0" borderId="1" xfId="0" applyFont="1" applyBorder="1" applyAlignment="1">
      <alignment horizontal="center" vertical="center" wrapText="1"/>
    </xf>
    <xf numFmtId="0" fontId="0" fillId="0" borderId="3" xfId="0" applyBorder="1" applyAlignment="1"/>
    <xf numFmtId="0" fontId="0" fillId="4" borderId="1" xfId="0" applyFill="1" applyBorder="1" applyAlignment="1"/>
    <xf numFmtId="0" fontId="0" fillId="4" borderId="2" xfId="0" applyFill="1" applyBorder="1" applyAlignment="1"/>
    <xf numFmtId="0" fontId="0" fillId="4" borderId="3" xfId="0" applyFill="1" applyBorder="1" applyAlignment="1"/>
    <xf numFmtId="0" fontId="30" fillId="0" borderId="0" xfId="0" applyFont="1" applyFill="1" applyBorder="1" applyAlignment="1">
      <alignment horizontal="left" vertical="top" wrapText="1"/>
    </xf>
    <xf numFmtId="0" fontId="0" fillId="0" borderId="0" xfId="0" applyBorder="1" applyAlignment="1">
      <alignment wrapText="1"/>
    </xf>
    <xf numFmtId="0" fontId="32" fillId="0" borderId="0" xfId="0" applyFont="1" applyBorder="1" applyAlignment="1">
      <alignment horizontal="left" vertical="top" wrapText="1"/>
    </xf>
    <xf numFmtId="0" fontId="2"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2" fillId="4" borderId="3"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2" fillId="2" borderId="1" xfId="0" applyFont="1" applyFill="1" applyBorder="1" applyAlignment="1">
      <alignment horizontal="center" vertical="center" wrapText="1"/>
    </xf>
    <xf numFmtId="2" fontId="49" fillId="2" borderId="11" xfId="2" applyNumberFormat="1" applyFill="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54" fillId="2" borderId="11" xfId="0" applyFont="1" applyFill="1" applyBorder="1" applyAlignment="1">
      <alignment horizontal="center" vertical="center" wrapText="1"/>
    </xf>
    <xf numFmtId="0" fontId="54" fillId="2" borderId="0" xfId="0" applyFont="1" applyFill="1" applyAlignment="1">
      <alignment horizontal="center" vertical="center"/>
    </xf>
    <xf numFmtId="0" fontId="53" fillId="2" borderId="0" xfId="0" applyFont="1" applyFill="1" applyAlignment="1">
      <alignment horizontal="left" vertical="center" wrapText="1"/>
    </xf>
    <xf numFmtId="0" fontId="54" fillId="2" borderId="0" xfId="0" applyFont="1" applyFill="1" applyAlignment="1">
      <alignment horizontal="left" vertical="center" wrapText="1"/>
    </xf>
    <xf numFmtId="0" fontId="31" fillId="0" borderId="20" xfId="0" applyFont="1" applyBorder="1" applyAlignment="1">
      <alignment horizontal="center" vertical="center"/>
    </xf>
    <xf numFmtId="0" fontId="0" fillId="0" borderId="21" xfId="0" applyBorder="1" applyAlignment="1">
      <alignment horizontal="center" vertical="center"/>
    </xf>
    <xf numFmtId="2" fontId="55" fillId="6" borderId="0" xfId="0" applyNumberFormat="1" applyFont="1" applyFill="1" applyAlignment="1">
      <alignment horizontal="center" vertical="center" wrapText="1"/>
    </xf>
    <xf numFmtId="0" fontId="55" fillId="6" borderId="0" xfId="0" applyFont="1" applyFill="1" applyAlignment="1"/>
    <xf numFmtId="2" fontId="55" fillId="11" borderId="0" xfId="0" applyNumberFormat="1" applyFont="1" applyFill="1" applyAlignment="1">
      <alignment horizontal="center" vertical="center" wrapText="1"/>
    </xf>
    <xf numFmtId="0" fontId="55" fillId="11" borderId="0" xfId="0" applyFont="1" applyFill="1" applyAlignment="1"/>
    <xf numFmtId="0" fontId="33" fillId="2" borderId="0" xfId="0" applyFont="1" applyFill="1" applyAlignment="1"/>
    <xf numFmtId="0" fontId="61" fillId="2" borderId="0" xfId="0" applyFont="1" applyFill="1" applyAlignment="1"/>
    <xf numFmtId="0" fontId="28" fillId="2" borderId="0" xfId="0" applyFont="1" applyFill="1" applyAlignment="1"/>
    <xf numFmtId="0" fontId="3" fillId="2" borderId="0" xfId="0" applyFont="1" applyFill="1" applyBorder="1" applyAlignment="1" applyProtection="1">
      <alignment horizontal="center" vertical="center"/>
      <protection hidden="1"/>
    </xf>
    <xf numFmtId="0" fontId="39" fillId="2" borderId="0" xfId="0" applyFont="1" applyFill="1" applyBorder="1" applyAlignment="1" applyProtection="1">
      <alignment horizontal="left" vertical="center"/>
      <protection hidden="1"/>
    </xf>
    <xf numFmtId="0" fontId="0" fillId="0" borderId="0" xfId="0" applyAlignment="1">
      <alignment horizontal="left" vertical="center"/>
    </xf>
    <xf numFmtId="0" fontId="0" fillId="0" borderId="0" xfId="0" applyBorder="1" applyAlignment="1">
      <alignment horizontal="center" vertical="center" wrapText="1"/>
    </xf>
    <xf numFmtId="0" fontId="30" fillId="2" borderId="0" xfId="0" applyFont="1" applyFill="1" applyBorder="1" applyAlignment="1" applyProtection="1">
      <alignment horizontal="center" wrapText="1"/>
      <protection hidden="1"/>
    </xf>
    <xf numFmtId="0" fontId="0" fillId="0" borderId="0" xfId="0" applyBorder="1" applyAlignment="1">
      <alignment horizontal="center" wrapText="1"/>
    </xf>
    <xf numFmtId="0" fontId="49" fillId="2" borderId="0" xfId="2" applyFill="1" applyBorder="1" applyAlignment="1" applyProtection="1">
      <alignment horizontal="center" vertical="top"/>
      <protection hidden="1"/>
    </xf>
    <xf numFmtId="0" fontId="0" fillId="0" borderId="0" xfId="0" applyAlignment="1">
      <alignment horizontal="center" vertical="top"/>
    </xf>
    <xf numFmtId="0" fontId="75" fillId="0" borderId="0" xfId="0" applyFont="1" applyAlignment="1">
      <alignment horizontal="left" vertical="top" wrapText="1"/>
    </xf>
    <xf numFmtId="0" fontId="49" fillId="0" borderId="22" xfId="2"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49" fontId="0" fillId="0" borderId="0" xfId="0" applyNumberFormat="1" applyAlignment="1">
      <alignment horizontal="left" vertical="top" wrapText="1"/>
    </xf>
    <xf numFmtId="0" fontId="20" fillId="0" borderId="0" xfId="0" applyFont="1" applyFill="1" applyAlignment="1" applyProtection="1">
      <alignment horizontal="center"/>
      <protection hidden="1"/>
    </xf>
    <xf numFmtId="0" fontId="18" fillId="0" borderId="1" xfId="0" applyFont="1" applyFill="1" applyBorder="1" applyAlignment="1" applyProtection="1">
      <alignment horizontal="center"/>
      <protection hidden="1"/>
    </xf>
    <xf numFmtId="0" fontId="18" fillId="0" borderId="2" xfId="0" applyFont="1" applyFill="1" applyBorder="1" applyAlignment="1" applyProtection="1">
      <alignment horizontal="center"/>
      <protection hidden="1"/>
    </xf>
    <xf numFmtId="0" fontId="18" fillId="0" borderId="3" xfId="0" applyFont="1" applyFill="1" applyBorder="1" applyAlignment="1" applyProtection="1">
      <alignment horizontal="center"/>
      <protection hidden="1"/>
    </xf>
    <xf numFmtId="0" fontId="41" fillId="0" borderId="1" xfId="0" applyFont="1" applyFill="1" applyBorder="1" applyAlignment="1" applyProtection="1">
      <alignment horizontal="center"/>
      <protection hidden="1"/>
    </xf>
    <xf numFmtId="0" fontId="41" fillId="0" borderId="2" xfId="0" applyFont="1" applyFill="1" applyBorder="1" applyAlignment="1" applyProtection="1">
      <alignment horizontal="center"/>
      <protection hidden="1"/>
    </xf>
    <xf numFmtId="0" fontId="41" fillId="0" borderId="3" xfId="0" applyFont="1" applyFill="1" applyBorder="1" applyAlignment="1" applyProtection="1">
      <alignment horizontal="center"/>
      <protection hidden="1"/>
    </xf>
    <xf numFmtId="0" fontId="42" fillId="2" borderId="0" xfId="0" applyFont="1" applyFill="1" applyAlignment="1" applyProtection="1">
      <protection hidden="1"/>
    </xf>
    <xf numFmtId="0" fontId="0" fillId="2" borderId="28" xfId="0" applyFill="1" applyBorder="1" applyAlignment="1" applyProtection="1">
      <alignment horizontal="center" vertical="center" wrapText="1"/>
      <protection hidden="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9BE5FF"/>
      <color rgb="FF54D24A"/>
      <color rgb="FFFD947F"/>
      <color rgb="FF53A03E"/>
      <color rgb="FF45CE3A"/>
      <color rgb="FF69D8FF"/>
      <color rgb="FFEEFB43"/>
      <color rgb="FFE9FA06"/>
      <color rgb="FFF68F1E"/>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237214666348522"/>
          <c:y val="2.6772265711684E-2"/>
          <c:w val="0.44149585952918674"/>
          <c:h val="0.7817970843131814"/>
        </c:manualLayout>
      </c:layout>
      <c:barChart>
        <c:barDir val="col"/>
        <c:grouping val="stacked"/>
        <c:varyColors val="0"/>
        <c:ser>
          <c:idx val="0"/>
          <c:order val="0"/>
          <c:invertIfNegative val="0"/>
          <c:dPt>
            <c:idx val="0"/>
            <c:invertIfNegative val="0"/>
            <c:bubble3D val="0"/>
            <c:spPr>
              <a:solidFill>
                <a:srgbClr val="FF0000"/>
              </a:solidFill>
            </c:spPr>
            <c:extLst xmlns:c16r2="http://schemas.microsoft.com/office/drawing/2015/06/chart">
              <c:ext xmlns:c16="http://schemas.microsoft.com/office/drawing/2014/chart" uri="{C3380CC4-5D6E-409C-BE32-E72D297353CC}">
                <c16:uniqueId val="{00000001-6B9B-43E3-90A6-2B5E4A0FBD38}"/>
              </c:ext>
            </c:extLst>
          </c:dPt>
          <c:dPt>
            <c:idx val="1"/>
            <c:invertIfNegative val="0"/>
            <c:bubble3D val="0"/>
            <c:spPr>
              <a:solidFill>
                <a:srgbClr val="45CE3A"/>
              </a:solidFill>
            </c:spPr>
            <c:extLst xmlns:c16r2="http://schemas.microsoft.com/office/drawing/2015/06/chart">
              <c:ext xmlns:c16="http://schemas.microsoft.com/office/drawing/2014/chart" uri="{C3380CC4-5D6E-409C-BE32-E72D297353CC}">
                <c16:uniqueId val="{00000003-6B9B-43E3-90A6-2B5E4A0FBD38}"/>
              </c:ext>
            </c:extLst>
          </c:dPt>
          <c:cat>
            <c:strRef>
              <c:f>Indépendance!$O$4:$P$4</c:f>
              <c:strCache>
                <c:ptCount val="2"/>
                <c:pt idx="0">
                  <c:v>BESOINS</c:v>
                </c:pt>
                <c:pt idx="1">
                  <c:v>REVENUS PASSIFS</c:v>
                </c:pt>
              </c:strCache>
            </c:strRef>
          </c:cat>
          <c:val>
            <c:numRef>
              <c:f>Indépendance!$O$5:$P$5</c:f>
              <c:numCache>
                <c:formatCode>0.00</c:formatCode>
                <c:ptCount val="2"/>
                <c:pt idx="0">
                  <c:v>1208.18</c:v>
                </c:pt>
                <c:pt idx="1">
                  <c:v>1730</c:v>
                </c:pt>
              </c:numCache>
            </c:numRef>
          </c:val>
          <c:extLst xmlns:c16r2="http://schemas.microsoft.com/office/drawing/2015/06/chart">
            <c:ext xmlns:c16="http://schemas.microsoft.com/office/drawing/2014/chart" uri="{C3380CC4-5D6E-409C-BE32-E72D297353CC}">
              <c16:uniqueId val="{00000004-6B9B-43E3-90A6-2B5E4A0FBD38}"/>
            </c:ext>
          </c:extLst>
        </c:ser>
        <c:ser>
          <c:idx val="1"/>
          <c:order val="1"/>
          <c:spPr>
            <a:solidFill>
              <a:srgbClr val="45CE3A"/>
            </a:solidFill>
          </c:spPr>
          <c:invertIfNegative val="0"/>
          <c:cat>
            <c:strRef>
              <c:f>Indépendance!$O$4:$P$4</c:f>
              <c:strCache>
                <c:ptCount val="2"/>
                <c:pt idx="0">
                  <c:v>BESOINS</c:v>
                </c:pt>
                <c:pt idx="1">
                  <c:v>REVENUS PASSIFS</c:v>
                </c:pt>
              </c:strCache>
            </c:strRef>
          </c:cat>
          <c:val>
            <c:numRef>
              <c:f>Indépendance!$O$6:$P$6</c:f>
              <c:numCache>
                <c:formatCode>General</c:formatCode>
                <c:ptCount val="2"/>
              </c:numCache>
            </c:numRef>
          </c:val>
          <c:extLst xmlns:c16r2="http://schemas.microsoft.com/office/drawing/2015/06/chart">
            <c:ext xmlns:c16="http://schemas.microsoft.com/office/drawing/2014/chart" uri="{C3380CC4-5D6E-409C-BE32-E72D297353CC}">
              <c16:uniqueId val="{00000005-6B9B-43E3-90A6-2B5E4A0FBD38}"/>
            </c:ext>
          </c:extLst>
        </c:ser>
        <c:dLbls>
          <c:showLegendKey val="0"/>
          <c:showVal val="0"/>
          <c:showCatName val="0"/>
          <c:showSerName val="0"/>
          <c:showPercent val="0"/>
          <c:showBubbleSize val="0"/>
        </c:dLbls>
        <c:gapWidth val="150"/>
        <c:overlap val="100"/>
        <c:axId val="447167048"/>
        <c:axId val="447162736"/>
      </c:barChart>
      <c:catAx>
        <c:axId val="447167048"/>
        <c:scaling>
          <c:orientation val="minMax"/>
        </c:scaling>
        <c:delete val="0"/>
        <c:axPos val="b"/>
        <c:numFmt formatCode="General" sourceLinked="0"/>
        <c:majorTickMark val="out"/>
        <c:minorTickMark val="none"/>
        <c:tickLblPos val="nextTo"/>
        <c:crossAx val="447162736"/>
        <c:crosses val="autoZero"/>
        <c:auto val="1"/>
        <c:lblAlgn val="ctr"/>
        <c:lblOffset val="100"/>
        <c:noMultiLvlLbl val="0"/>
      </c:catAx>
      <c:valAx>
        <c:axId val="447162736"/>
        <c:scaling>
          <c:orientation val="minMax"/>
        </c:scaling>
        <c:delete val="0"/>
        <c:axPos val="l"/>
        <c:majorGridlines/>
        <c:numFmt formatCode="0.00" sourceLinked="1"/>
        <c:majorTickMark val="out"/>
        <c:minorTickMark val="none"/>
        <c:tickLblPos val="nextTo"/>
        <c:crossAx val="447167048"/>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15</xdr:col>
      <xdr:colOff>257083</xdr:colOff>
      <xdr:row>4</xdr:row>
      <xdr:rowOff>306916</xdr:rowOff>
    </xdr:from>
    <xdr:to>
      <xdr:col>17</xdr:col>
      <xdr:colOff>214746</xdr:colOff>
      <xdr:row>9</xdr:row>
      <xdr:rowOff>190499</xdr:rowOff>
    </xdr:to>
    <xdr:pic>
      <xdr:nvPicPr>
        <xdr:cNvPr id="3" name="Image 2">
          <a:extLst>
            <a:ext uri="{FF2B5EF4-FFF2-40B4-BE49-F238E27FC236}">
              <a16:creationId xmlns="" xmlns:a16="http://schemas.microsoft.com/office/drawing/2014/main" id="{00000000-0008-0000-0000-000003000000}"/>
            </a:ext>
          </a:extLst>
        </xdr:cNvPr>
        <xdr:cNvPicPr preferRelativeResize="0">
          <a:picLocks/>
        </xdr:cNvPicPr>
      </xdr:nvPicPr>
      <xdr:blipFill>
        <a:blip xmlns:r="http://schemas.openxmlformats.org/officeDocument/2006/relationships" r:embed="rId1">
          <a:clrChange>
            <a:clrFrom>
              <a:srgbClr val="FFFFFF"/>
            </a:clrFrom>
            <a:clrTo>
              <a:srgbClr val="FFFFFF">
                <a:alpha val="0"/>
              </a:srgbClr>
            </a:clrTo>
          </a:clrChange>
          <a:extLst>
            <a:ext uri="{BEBA8EAE-BF5A-486C-A8C5-ECC9F3942E4B}">
              <a14:imgProps xmlns:a14="http://schemas.microsoft.com/office/drawing/2010/main">
                <a14:imgLayer r:embed="rId2">
                  <a14:imgEffect>
                    <a14:brightnessContrast bright="73000"/>
                  </a14:imgEffect>
                </a14:imgLayer>
              </a14:imgProps>
            </a:ext>
            <a:ext uri="{28A0092B-C50C-407E-A947-70E740481C1C}">
              <a14:useLocalDpi xmlns:a14="http://schemas.microsoft.com/office/drawing/2010/main" val="0"/>
            </a:ext>
          </a:extLst>
        </a:blip>
        <a:stretch>
          <a:fillRect/>
        </a:stretch>
      </xdr:blipFill>
      <xdr:spPr>
        <a:xfrm>
          <a:off x="13255101" y="1299104"/>
          <a:ext cx="1513413" cy="1479020"/>
        </a:xfrm>
        <a:prstGeom prst="rect">
          <a:avLst/>
        </a:prstGeom>
        <a:ln>
          <a:noFill/>
        </a:ln>
        <a:effectLst>
          <a:outerShdw blurRad="292100" dist="139700" dir="2700000" algn="tl" rotWithShape="0">
            <a:srgbClr val="333333">
              <a:alpha val="65000"/>
            </a:srgbClr>
          </a:outerShdw>
        </a:effec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205342</xdr:colOff>
      <xdr:row>4</xdr:row>
      <xdr:rowOff>179917</xdr:rowOff>
    </xdr:from>
    <xdr:to>
      <xdr:col>16</xdr:col>
      <xdr:colOff>293446</xdr:colOff>
      <xdr:row>9</xdr:row>
      <xdr:rowOff>200179</xdr:rowOff>
    </xdr:to>
    <xdr:pic>
      <xdr:nvPicPr>
        <xdr:cNvPr id="3" name="Imag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BEBA8EAE-BF5A-486C-A8C5-ECC9F3942E4B}">
              <a14:imgProps xmlns:a14="http://schemas.microsoft.com/office/drawing/2010/main">
                <a14:imgLayer r:embed="rId2">
                  <a14:imgEffect>
                    <a14:brightnessContrast bright="73000"/>
                  </a14:imgEffect>
                </a14:imgLayer>
              </a14:imgProps>
            </a:ext>
            <a:ext uri="{28A0092B-C50C-407E-A947-70E740481C1C}">
              <a14:useLocalDpi xmlns:a14="http://schemas.microsoft.com/office/drawing/2010/main" val="0"/>
            </a:ext>
          </a:extLst>
        </a:blip>
        <a:stretch>
          <a:fillRect/>
        </a:stretch>
      </xdr:blipFill>
      <xdr:spPr>
        <a:xfrm>
          <a:off x="13297887" y="1175712"/>
          <a:ext cx="1516854" cy="1492308"/>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99483</xdr:colOff>
      <xdr:row>6</xdr:row>
      <xdr:rowOff>177799</xdr:rowOff>
    </xdr:from>
    <xdr:to>
      <xdr:col>16</xdr:col>
      <xdr:colOff>328083</xdr:colOff>
      <xdr:row>21</xdr:row>
      <xdr:rowOff>177799</xdr:rowOff>
    </xdr:to>
    <xdr:graphicFrame macro="">
      <xdr:nvGraphicFramePr>
        <xdr:cNvPr id="15" name="Graphique 14">
          <a:extLst>
            <a:ext uri="{FF2B5EF4-FFF2-40B4-BE49-F238E27FC236}">
              <a16:creationId xmlns=""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rer-ses-finances-pour-changer-sa-vi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erer-ses-finances-pour-changer-sa-vie.f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mpots.gouv.f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gerer-ses-finances-pour-changer-sa-vie.f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U30"/>
  <sheetViews>
    <sheetView tabSelected="1" zoomScale="110" zoomScaleNormal="110" workbookViewId="0">
      <selection activeCell="B24" sqref="B24"/>
    </sheetView>
  </sheetViews>
  <sheetFormatPr baseColWidth="10" defaultColWidth="11.42578125" defaultRowHeight="15" x14ac:dyDescent="0.25"/>
  <cols>
    <col min="1" max="1" width="1.5703125" style="3" customWidth="1"/>
    <col min="2" max="2" width="23.140625" style="3" customWidth="1"/>
    <col min="3" max="3" width="15.85546875" style="3" customWidth="1"/>
    <col min="4" max="4" width="16.85546875" style="3" customWidth="1"/>
    <col min="5" max="5" width="17.140625" style="3" customWidth="1"/>
    <col min="6" max="6" width="17" style="3" customWidth="1"/>
    <col min="7" max="7" width="17" style="4" customWidth="1"/>
    <col min="8" max="8" width="2.42578125" style="3" customWidth="1"/>
    <col min="9" max="9" width="19" style="3" customWidth="1"/>
    <col min="10" max="10" width="15.42578125" style="3" customWidth="1"/>
    <col min="11" max="11" width="3.7109375" style="3" customWidth="1"/>
    <col min="12" max="12" width="17.85546875" style="3" customWidth="1"/>
    <col min="13" max="13" width="14.28515625" style="3" customWidth="1"/>
    <col min="14" max="14" width="12.5703125" style="3" customWidth="1"/>
    <col min="15" max="15" width="1" style="3" customWidth="1"/>
    <col min="16" max="16" width="9.5703125" style="4" customWidth="1"/>
    <col min="17" max="17" width="13.85546875" style="3" customWidth="1"/>
    <col min="18" max="18" width="10" style="3" customWidth="1"/>
    <col min="19" max="16384" width="11.42578125" style="3"/>
  </cols>
  <sheetData>
    <row r="1" spans="1:21" ht="16.5" customHeight="1" x14ac:dyDescent="0.25">
      <c r="A1" s="5"/>
      <c r="B1" s="5"/>
      <c r="C1" s="6"/>
      <c r="D1" s="109" t="s">
        <v>29</v>
      </c>
      <c r="E1" s="5"/>
      <c r="F1" s="5"/>
      <c r="G1" s="37"/>
      <c r="H1" s="5"/>
      <c r="I1" s="5"/>
      <c r="J1" s="5"/>
      <c r="K1" s="5"/>
      <c r="L1" s="5"/>
      <c r="M1" s="5"/>
      <c r="N1" s="7"/>
      <c r="O1" s="8"/>
      <c r="P1" s="8"/>
      <c r="Q1" s="8"/>
      <c r="R1" s="8"/>
      <c r="S1" s="7"/>
      <c r="T1" s="33"/>
    </row>
    <row r="2" spans="1:21" ht="22.5" customHeight="1" x14ac:dyDescent="0.35">
      <c r="A2" s="5"/>
      <c r="B2" s="9"/>
      <c r="C2" s="5"/>
      <c r="D2" s="154" t="s">
        <v>148</v>
      </c>
      <c r="E2" s="155"/>
      <c r="F2" s="156"/>
      <c r="G2" s="152"/>
      <c r="I2" s="80" t="s">
        <v>67</v>
      </c>
      <c r="J2" s="10"/>
      <c r="K2" s="5"/>
      <c r="L2" s="11"/>
      <c r="N2" s="7"/>
      <c r="O2" s="8"/>
      <c r="P2" s="8"/>
      <c r="Q2" s="8"/>
      <c r="R2" s="8"/>
      <c r="S2" s="7"/>
      <c r="T2" s="33"/>
    </row>
    <row r="3" spans="1:21" ht="2.25" customHeight="1" thickBot="1" x14ac:dyDescent="0.3">
      <c r="A3" s="5"/>
      <c r="B3" s="5"/>
      <c r="C3" s="5"/>
      <c r="D3" s="5"/>
      <c r="E3" s="5"/>
      <c r="F3" s="5"/>
      <c r="G3" s="37"/>
      <c r="H3" s="5"/>
      <c r="I3" s="5"/>
      <c r="J3" s="5"/>
      <c r="K3" s="5"/>
      <c r="L3" s="5"/>
      <c r="M3" s="5"/>
      <c r="N3" s="7"/>
      <c r="O3" s="8"/>
      <c r="P3" s="8"/>
      <c r="Q3" s="8"/>
      <c r="R3" s="8"/>
      <c r="S3" s="7"/>
      <c r="T3" s="33"/>
    </row>
    <row r="4" spans="1:21" ht="36.75" customHeight="1" thickBot="1" x14ac:dyDescent="0.3">
      <c r="A4" s="5"/>
      <c r="B4" s="38" t="s">
        <v>30</v>
      </c>
      <c r="C4" s="39" t="s">
        <v>63</v>
      </c>
      <c r="D4" s="39" t="s">
        <v>32</v>
      </c>
      <c r="E4" s="39" t="s">
        <v>62</v>
      </c>
      <c r="F4" s="133" t="s">
        <v>105</v>
      </c>
      <c r="G4" s="40" t="s">
        <v>119</v>
      </c>
      <c r="H4" s="5"/>
      <c r="I4" s="38" t="s">
        <v>33</v>
      </c>
      <c r="J4" s="39" t="s">
        <v>34</v>
      </c>
      <c r="K4" s="5"/>
      <c r="L4" s="53" t="s">
        <v>35</v>
      </c>
      <c r="M4" s="65" t="s">
        <v>64</v>
      </c>
      <c r="N4" s="66" t="s">
        <v>65</v>
      </c>
      <c r="O4" s="49"/>
      <c r="P4" s="49"/>
      <c r="Q4" s="52" t="s">
        <v>36</v>
      </c>
      <c r="R4" s="12"/>
      <c r="S4" s="5"/>
      <c r="T4" s="33"/>
    </row>
    <row r="5" spans="1:21" ht="24.75" customHeight="1" thickBot="1" x14ac:dyDescent="0.3">
      <c r="A5" s="5"/>
      <c r="B5" s="41" t="s">
        <v>100</v>
      </c>
      <c r="C5" s="42">
        <v>308.39999999999998</v>
      </c>
      <c r="D5" s="42">
        <v>187.43</v>
      </c>
      <c r="E5" s="43">
        <v>0</v>
      </c>
      <c r="F5" s="134">
        <v>0</v>
      </c>
      <c r="G5" s="43">
        <v>270</v>
      </c>
      <c r="H5" s="5"/>
      <c r="I5" s="41" t="s">
        <v>78</v>
      </c>
      <c r="J5" s="43">
        <v>1.1000000000000001</v>
      </c>
      <c r="K5" s="5"/>
      <c r="L5" s="41" t="s">
        <v>38</v>
      </c>
      <c r="M5" s="54">
        <v>1600</v>
      </c>
      <c r="N5" s="55"/>
      <c r="O5" s="35"/>
      <c r="P5" s="35"/>
      <c r="Q5" s="51"/>
      <c r="R5" s="7"/>
      <c r="S5" s="5"/>
      <c r="T5" s="33"/>
    </row>
    <row r="6" spans="1:21" ht="24" customHeight="1" thickBot="1" x14ac:dyDescent="0.3">
      <c r="A6" s="5"/>
      <c r="B6" s="41" t="s">
        <v>101</v>
      </c>
      <c r="C6" s="42">
        <v>110</v>
      </c>
      <c r="D6" s="42">
        <v>16</v>
      </c>
      <c r="E6" s="43">
        <v>5</v>
      </c>
      <c r="F6" s="134">
        <v>2</v>
      </c>
      <c r="G6" s="43">
        <v>50</v>
      </c>
      <c r="H6" s="5"/>
      <c r="I6" s="41" t="s">
        <v>40</v>
      </c>
      <c r="J6" s="43">
        <v>65</v>
      </c>
      <c r="K6" s="5"/>
      <c r="L6" s="41" t="s">
        <v>118</v>
      </c>
      <c r="M6" s="54">
        <v>800</v>
      </c>
      <c r="N6" s="56"/>
      <c r="O6" s="13"/>
      <c r="P6" s="13"/>
      <c r="Q6" s="13"/>
      <c r="R6" s="5"/>
      <c r="S6" s="5"/>
      <c r="T6" s="33"/>
    </row>
    <row r="7" spans="1:21" ht="24.75" customHeight="1" thickBot="1" x14ac:dyDescent="0.3">
      <c r="A7" s="5"/>
      <c r="B7" s="41" t="s">
        <v>103</v>
      </c>
      <c r="C7" s="42">
        <v>21</v>
      </c>
      <c r="D7" s="42">
        <v>59.4</v>
      </c>
      <c r="E7" s="43">
        <v>0</v>
      </c>
      <c r="F7" s="134">
        <v>0</v>
      </c>
      <c r="G7" s="43">
        <v>15.76</v>
      </c>
      <c r="H7" s="5"/>
      <c r="I7" s="41" t="s">
        <v>80</v>
      </c>
      <c r="J7" s="43">
        <v>19.989999999999998</v>
      </c>
      <c r="K7" s="5"/>
      <c r="L7" s="41" t="s">
        <v>83</v>
      </c>
      <c r="M7" s="54">
        <v>50</v>
      </c>
      <c r="N7" s="56"/>
      <c r="O7" s="13"/>
      <c r="P7" s="13"/>
      <c r="Q7" s="13"/>
      <c r="R7" s="5"/>
      <c r="S7" s="5"/>
      <c r="T7" s="33"/>
    </row>
    <row r="8" spans="1:21" ht="26.25" customHeight="1" thickBot="1" x14ac:dyDescent="0.3">
      <c r="A8" s="5"/>
      <c r="B8" s="41" t="s">
        <v>102</v>
      </c>
      <c r="C8" s="42">
        <v>29.99</v>
      </c>
      <c r="D8" s="42">
        <v>19.989999999999998</v>
      </c>
      <c r="E8" s="43"/>
      <c r="F8" s="134"/>
      <c r="G8" s="43">
        <v>25</v>
      </c>
      <c r="H8" s="5"/>
      <c r="I8" s="41" t="s">
        <v>81</v>
      </c>
      <c r="J8" s="43">
        <v>4.55</v>
      </c>
      <c r="K8" s="5"/>
      <c r="L8" s="41" t="s">
        <v>106</v>
      </c>
      <c r="M8" s="54">
        <v>105</v>
      </c>
      <c r="N8" s="56"/>
      <c r="O8" s="13"/>
      <c r="P8" s="13"/>
      <c r="Q8" s="13"/>
      <c r="R8" s="5"/>
      <c r="S8" s="5"/>
      <c r="T8" s="33"/>
    </row>
    <row r="9" spans="1:21" ht="25.5" customHeight="1" thickBot="1" x14ac:dyDescent="0.3">
      <c r="A9" s="5"/>
      <c r="B9" s="41" t="s">
        <v>44</v>
      </c>
      <c r="C9" s="42">
        <v>19.600000000000001</v>
      </c>
      <c r="D9" s="42">
        <v>8.15</v>
      </c>
      <c r="E9" s="43"/>
      <c r="F9" s="134">
        <v>5.53</v>
      </c>
      <c r="G9" s="43">
        <v>5.53</v>
      </c>
      <c r="H9" s="5"/>
      <c r="I9" s="41" t="s">
        <v>45</v>
      </c>
      <c r="J9" s="43">
        <v>100</v>
      </c>
      <c r="K9" s="14" t="s">
        <v>46</v>
      </c>
      <c r="L9" s="41" t="s">
        <v>47</v>
      </c>
      <c r="M9" s="54">
        <v>40</v>
      </c>
      <c r="N9" s="57"/>
      <c r="O9" s="19"/>
      <c r="P9" s="16"/>
      <c r="Q9" s="15">
        <f>SUM(M5+M6+M7+M8+M10+M11+M12-N13)</f>
        <v>1682.08</v>
      </c>
      <c r="R9" s="5"/>
      <c r="S9" s="5"/>
      <c r="T9" s="33"/>
    </row>
    <row r="10" spans="1:21" ht="24.75" customHeight="1" thickBot="1" x14ac:dyDescent="0.3">
      <c r="A10" s="5"/>
      <c r="B10" s="41" t="s">
        <v>156</v>
      </c>
      <c r="C10" s="42">
        <v>50</v>
      </c>
      <c r="D10" s="42">
        <v>8</v>
      </c>
      <c r="E10" s="43">
        <v>4.5</v>
      </c>
      <c r="F10" s="134">
        <v>1</v>
      </c>
      <c r="G10" s="43">
        <v>28</v>
      </c>
      <c r="H10" s="5"/>
      <c r="I10" s="41" t="s">
        <v>149</v>
      </c>
      <c r="J10" s="43">
        <v>0</v>
      </c>
      <c r="K10" s="5"/>
      <c r="L10" s="41" t="s">
        <v>117</v>
      </c>
      <c r="M10" s="54">
        <v>428</v>
      </c>
      <c r="N10" s="57"/>
      <c r="O10" s="19"/>
      <c r="P10" s="16"/>
      <c r="Q10" s="16"/>
      <c r="R10" s="5"/>
      <c r="S10" s="5"/>
      <c r="T10" s="33"/>
    </row>
    <row r="11" spans="1:21" ht="23.25" customHeight="1" thickBot="1" x14ac:dyDescent="0.3">
      <c r="A11" s="5"/>
      <c r="B11" s="41" t="s">
        <v>50</v>
      </c>
      <c r="C11" s="42"/>
      <c r="D11" s="42">
        <v>7</v>
      </c>
      <c r="E11" s="43"/>
      <c r="F11" s="134"/>
      <c r="G11" s="43"/>
      <c r="H11" s="5"/>
      <c r="I11" s="44" t="s">
        <v>104</v>
      </c>
      <c r="J11" s="43">
        <v>17</v>
      </c>
      <c r="K11" s="5"/>
      <c r="L11" s="41" t="s">
        <v>84</v>
      </c>
      <c r="M11" s="54"/>
      <c r="N11" s="57"/>
      <c r="O11" s="50"/>
      <c r="P11" s="157" t="s">
        <v>142</v>
      </c>
      <c r="Q11" s="158"/>
      <c r="R11" s="158"/>
      <c r="S11" s="5"/>
      <c r="T11" s="33"/>
    </row>
    <row r="12" spans="1:21" ht="22.5" customHeight="1" thickBot="1" x14ac:dyDescent="0.3">
      <c r="A12" s="5"/>
      <c r="B12" s="41" t="s">
        <v>51</v>
      </c>
      <c r="C12" s="42"/>
      <c r="D12" s="42"/>
      <c r="E12" s="43"/>
      <c r="F12" s="134"/>
      <c r="G12" s="43"/>
      <c r="H12" s="5"/>
      <c r="I12" s="153" t="s">
        <v>129</v>
      </c>
      <c r="J12" s="43">
        <v>30</v>
      </c>
      <c r="K12" s="5"/>
      <c r="L12" s="41" t="s">
        <v>124</v>
      </c>
      <c r="M12" s="54">
        <v>230</v>
      </c>
      <c r="N12" s="57"/>
      <c r="O12" s="5"/>
      <c r="P12" s="5"/>
      <c r="Q12" s="164" t="s">
        <v>143</v>
      </c>
      <c r="R12" s="165"/>
      <c r="S12" s="5"/>
      <c r="T12" s="34"/>
      <c r="U12" s="17"/>
    </row>
    <row r="13" spans="1:21" ht="21" customHeight="1" thickBot="1" x14ac:dyDescent="0.3">
      <c r="A13" s="5"/>
      <c r="B13" s="44" t="s">
        <v>52</v>
      </c>
      <c r="C13" s="42">
        <v>0</v>
      </c>
      <c r="D13" s="42">
        <v>0</v>
      </c>
      <c r="E13" s="43"/>
      <c r="F13" s="134"/>
      <c r="G13" s="43">
        <v>0</v>
      </c>
      <c r="H13" s="5"/>
      <c r="I13" s="153" t="s">
        <v>130</v>
      </c>
      <c r="J13" s="43">
        <v>26</v>
      </c>
      <c r="L13" s="58" t="s">
        <v>53</v>
      </c>
      <c r="M13" s="59">
        <f>SUM(M5+M6+M7+M8+M9+M10+M11+M12)</f>
        <v>3253</v>
      </c>
      <c r="N13" s="60">
        <f>SUM(C20+J18)</f>
        <v>1530.92</v>
      </c>
      <c r="O13" s="5"/>
      <c r="P13" s="5"/>
      <c r="Q13" s="166"/>
      <c r="R13" s="165"/>
      <c r="S13" s="5"/>
      <c r="T13" s="34"/>
      <c r="U13" s="17"/>
    </row>
    <row r="14" spans="1:21" ht="24.75" customHeight="1" thickBot="1" x14ac:dyDescent="0.3">
      <c r="A14" s="5"/>
      <c r="B14" s="44" t="s">
        <v>94</v>
      </c>
      <c r="C14" s="42">
        <v>0</v>
      </c>
      <c r="D14" s="42">
        <v>0</v>
      </c>
      <c r="E14" s="43"/>
      <c r="F14" s="134"/>
      <c r="G14" s="43">
        <v>0</v>
      </c>
      <c r="H14" s="5"/>
      <c r="I14" s="44" t="s">
        <v>137</v>
      </c>
      <c r="J14" s="43">
        <v>10</v>
      </c>
      <c r="K14" s="5"/>
      <c r="L14" s="67" t="s">
        <v>157</v>
      </c>
      <c r="M14" s="5"/>
      <c r="N14" s="5"/>
      <c r="O14" s="5"/>
      <c r="P14" s="5"/>
      <c r="Q14" s="166"/>
      <c r="R14" s="165"/>
      <c r="S14" s="5"/>
      <c r="T14" s="34"/>
      <c r="U14" s="17"/>
    </row>
    <row r="15" spans="1:21" s="4" customFormat="1" ht="21.75" customHeight="1" thickBot="1" x14ac:dyDescent="0.3">
      <c r="A15" s="37"/>
      <c r="B15" s="44" t="s">
        <v>133</v>
      </c>
      <c r="C15" s="42"/>
      <c r="D15" s="42"/>
      <c r="E15" s="43"/>
      <c r="F15" s="134"/>
      <c r="G15" s="43"/>
      <c r="H15" s="37"/>
      <c r="I15" s="44" t="s">
        <v>139</v>
      </c>
      <c r="J15" s="43"/>
      <c r="K15" s="37"/>
      <c r="L15" s="67"/>
      <c r="M15" s="37"/>
      <c r="N15" s="37"/>
      <c r="O15" s="37"/>
      <c r="P15" s="37"/>
      <c r="Q15" s="146"/>
      <c r="R15" s="36"/>
      <c r="S15" s="37"/>
      <c r="T15" s="34"/>
      <c r="U15" s="17"/>
    </row>
    <row r="16" spans="1:21" s="4" customFormat="1" ht="21" customHeight="1" thickBot="1" x14ac:dyDescent="0.3">
      <c r="A16" s="37"/>
      <c r="B16" s="44" t="s">
        <v>133</v>
      </c>
      <c r="C16" s="42"/>
      <c r="D16" s="42"/>
      <c r="E16" s="43"/>
      <c r="F16" s="134"/>
      <c r="G16" s="43"/>
      <c r="H16" s="37"/>
      <c r="I16" s="44" t="s">
        <v>139</v>
      </c>
      <c r="J16" s="43"/>
      <c r="K16" s="37"/>
      <c r="L16" s="67"/>
      <c r="M16" s="37"/>
      <c r="N16" s="37"/>
      <c r="O16" s="37"/>
      <c r="P16" s="37"/>
      <c r="Q16" s="151" t="s">
        <v>146</v>
      </c>
      <c r="R16" s="36"/>
      <c r="S16" s="37"/>
      <c r="T16" s="34"/>
      <c r="U16" s="17"/>
    </row>
    <row r="17" spans="1:21" s="4" customFormat="1" ht="12.75" customHeight="1" thickBot="1" x14ac:dyDescent="0.3">
      <c r="A17" s="22"/>
      <c r="B17" s="46"/>
      <c r="C17" s="47"/>
      <c r="D17" s="47"/>
      <c r="E17" s="47"/>
      <c r="F17" s="135"/>
      <c r="G17" s="48"/>
      <c r="H17" s="22"/>
      <c r="I17" s="46"/>
      <c r="J17" s="47"/>
      <c r="K17" s="22"/>
      <c r="L17" s="22" t="s">
        <v>158</v>
      </c>
      <c r="M17" s="22"/>
      <c r="N17" s="22"/>
      <c r="O17" s="22"/>
      <c r="P17" s="139"/>
      <c r="Q17" s="167" t="s">
        <v>144</v>
      </c>
      <c r="R17" s="168"/>
      <c r="S17" s="22"/>
      <c r="T17" s="34"/>
      <c r="U17" s="17"/>
    </row>
    <row r="18" spans="1:21" ht="33.75" customHeight="1" thickBot="1" x14ac:dyDescent="0.3">
      <c r="A18" s="5"/>
      <c r="B18" s="63" t="s">
        <v>55</v>
      </c>
      <c r="C18" s="62">
        <f>SUM(C5+C6+C7+C8+C9+C10+C11+C12+C13+C14+C15+C16)</f>
        <v>538.99</v>
      </c>
      <c r="D18" s="62">
        <f>SUM(D5+D6+D7+D8+D9+D10+D11+D12+D13+D14+D15+D16)</f>
        <v>305.96999999999997</v>
      </c>
      <c r="E18" s="62">
        <f>SUM(E5+E6+E7+E8+E9+E10+E11+E12+E13+E14+E15+E16)</f>
        <v>9.5</v>
      </c>
      <c r="F18" s="136">
        <f>SUM(F5+F6+F7+F8+F9+F10+F11+F12+F13+F14+F15+F16)</f>
        <v>8.5300000000000011</v>
      </c>
      <c r="G18" s="62">
        <f>SUM(G5+G6+G7+G8+G9+G10+G11+G12+G13+G14+G15+G16)</f>
        <v>394.28999999999996</v>
      </c>
      <c r="H18" s="5"/>
      <c r="I18" s="61" t="s">
        <v>57</v>
      </c>
      <c r="J18" s="62">
        <f>SUM(J5+J6+J7+J8+J9+J10+J11+J12+J13+J14+J15+J16)</f>
        <v>273.64</v>
      </c>
      <c r="K18" s="5"/>
      <c r="L18" s="123" t="s">
        <v>108</v>
      </c>
      <c r="M18" s="159" t="s">
        <v>128</v>
      </c>
      <c r="N18" s="160"/>
      <c r="O18" s="5"/>
      <c r="P18" s="139"/>
      <c r="Q18" s="170">
        <v>2500</v>
      </c>
      <c r="R18" s="171"/>
      <c r="S18" s="5"/>
      <c r="T18" s="34"/>
      <c r="U18" s="17"/>
    </row>
    <row r="19" spans="1:21" ht="12.75" customHeight="1" thickBot="1" x14ac:dyDescent="0.3">
      <c r="A19" s="5"/>
      <c r="D19" s="5"/>
      <c r="E19" s="5"/>
      <c r="F19" s="5"/>
      <c r="G19" s="19"/>
      <c r="H19" s="5"/>
      <c r="I19" s="22"/>
      <c r="J19" s="79"/>
      <c r="K19" s="5"/>
      <c r="L19" s="161"/>
      <c r="M19" s="162"/>
      <c r="N19" s="163"/>
      <c r="O19" s="5"/>
      <c r="P19" s="139"/>
      <c r="Q19" s="167" t="s">
        <v>141</v>
      </c>
      <c r="R19" s="169"/>
      <c r="S19" s="5"/>
      <c r="T19" s="34"/>
      <c r="U19" s="17"/>
    </row>
    <row r="20" spans="1:21" ht="29.25" customHeight="1" thickBot="1" x14ac:dyDescent="0.3">
      <c r="A20" s="5"/>
      <c r="B20" s="61" t="s">
        <v>132</v>
      </c>
      <c r="C20" s="62">
        <f>SUM(C18+D18+E18+F18+G18)</f>
        <v>1257.28</v>
      </c>
      <c r="D20" s="13"/>
      <c r="E20" s="64" t="s">
        <v>56</v>
      </c>
      <c r="F20" s="62">
        <f>SUM(C5+D5+E5+F5+G5)</f>
        <v>765.82999999999993</v>
      </c>
      <c r="G20" s="174" t="s">
        <v>145</v>
      </c>
      <c r="H20" s="175"/>
      <c r="I20" s="175"/>
      <c r="J20" s="175"/>
      <c r="K20" s="176"/>
      <c r="L20" s="124">
        <f>(F20*1)/M13</f>
        <v>0.23542268675069164</v>
      </c>
      <c r="M20" s="138">
        <f>SUM(C10+D10+E10+F10+G10+J12+J13)</f>
        <v>147.5</v>
      </c>
      <c r="N20" s="122"/>
      <c r="O20" s="5"/>
      <c r="P20" s="139"/>
      <c r="Q20" s="170">
        <v>3000</v>
      </c>
      <c r="R20" s="172"/>
      <c r="S20" s="5"/>
      <c r="T20" s="34"/>
      <c r="U20" s="17"/>
    </row>
    <row r="21" spans="1:21" ht="12.75" customHeight="1" thickBot="1" x14ac:dyDescent="0.3">
      <c r="A21" s="5"/>
      <c r="B21" s="5"/>
      <c r="C21" s="5"/>
      <c r="D21" s="5"/>
      <c r="E21" s="5"/>
      <c r="F21" s="5"/>
      <c r="G21" s="37"/>
      <c r="H21" s="5"/>
      <c r="I21" s="5"/>
      <c r="J21" s="5"/>
      <c r="K21" s="5"/>
      <c r="L21" s="18"/>
      <c r="M21" s="5"/>
      <c r="N21" s="5"/>
      <c r="O21" s="5"/>
      <c r="P21" s="139"/>
      <c r="Q21" s="167" t="s">
        <v>164</v>
      </c>
      <c r="R21" s="168"/>
      <c r="S21" s="5"/>
      <c r="T21" s="34"/>
      <c r="U21" s="17"/>
    </row>
    <row r="22" spans="1:21" ht="34.5" customHeight="1" thickBot="1" x14ac:dyDescent="0.3">
      <c r="A22" s="5"/>
      <c r="B22" s="5"/>
      <c r="C22" s="5"/>
      <c r="D22" s="5"/>
      <c r="E22" s="5"/>
      <c r="F22" s="5"/>
      <c r="G22" s="37"/>
      <c r="H22" s="5"/>
      <c r="I22" s="5"/>
      <c r="J22" s="5"/>
      <c r="K22" s="5"/>
      <c r="L22" s="5"/>
      <c r="M22" s="5"/>
      <c r="N22" s="5"/>
      <c r="O22" s="5"/>
      <c r="P22" s="139"/>
      <c r="Q22" s="173">
        <v>450</v>
      </c>
      <c r="R22" s="172"/>
      <c r="S22" s="5"/>
      <c r="T22" s="34"/>
      <c r="U22" s="17"/>
    </row>
    <row r="23" spans="1:21" x14ac:dyDescent="0.25">
      <c r="A23" s="5"/>
      <c r="B23" s="5"/>
      <c r="C23" s="5"/>
      <c r="D23" s="5"/>
      <c r="E23" s="5"/>
      <c r="F23" s="5"/>
      <c r="G23" s="37"/>
      <c r="H23" s="5"/>
      <c r="I23" s="5"/>
      <c r="J23" s="5"/>
      <c r="K23" s="5"/>
      <c r="L23" s="5"/>
      <c r="M23" s="5"/>
      <c r="N23" s="5"/>
      <c r="O23" s="5"/>
      <c r="P23" s="19"/>
      <c r="Q23" s="19"/>
      <c r="R23" s="5"/>
      <c r="S23" s="5"/>
      <c r="T23" s="34"/>
      <c r="U23" s="17"/>
    </row>
    <row r="24" spans="1:21" x14ac:dyDescent="0.25">
      <c r="A24" s="5"/>
      <c r="B24" s="5"/>
      <c r="C24" s="5"/>
      <c r="D24" s="5"/>
      <c r="E24" s="5"/>
      <c r="F24" s="5"/>
      <c r="G24" s="37"/>
      <c r="H24" s="5"/>
      <c r="I24" s="5"/>
      <c r="J24" s="5"/>
      <c r="K24" s="5"/>
      <c r="L24" s="5"/>
      <c r="M24" s="5"/>
      <c r="N24" s="5"/>
      <c r="O24" s="5"/>
      <c r="P24" s="5"/>
      <c r="Q24" s="5"/>
      <c r="R24" s="5"/>
      <c r="S24" s="5"/>
      <c r="T24" s="34"/>
      <c r="U24" s="17"/>
    </row>
    <row r="25" spans="1:21" x14ac:dyDescent="0.25">
      <c r="B25" s="5"/>
      <c r="C25" s="5"/>
      <c r="D25" s="5"/>
      <c r="E25" s="5"/>
      <c r="F25" s="5"/>
      <c r="G25" s="37"/>
      <c r="H25" s="5"/>
      <c r="I25" s="5"/>
      <c r="J25" s="5"/>
      <c r="K25" s="5"/>
      <c r="L25" s="5"/>
      <c r="M25" s="5"/>
      <c r="N25" s="5"/>
      <c r="O25" s="5"/>
      <c r="P25" s="5"/>
      <c r="Q25" s="5"/>
      <c r="R25" s="5"/>
      <c r="S25" s="5"/>
      <c r="T25" s="34"/>
      <c r="U25" s="17"/>
    </row>
    <row r="26" spans="1:21" x14ac:dyDescent="0.25">
      <c r="A26" s="31"/>
      <c r="B26" s="31"/>
      <c r="C26" s="31"/>
      <c r="D26" s="31"/>
      <c r="E26" s="31"/>
      <c r="F26" s="31"/>
      <c r="G26" s="31"/>
      <c r="H26" s="31"/>
      <c r="I26" s="31"/>
      <c r="J26" s="31"/>
      <c r="K26" s="31"/>
      <c r="L26" s="32"/>
      <c r="M26" s="32"/>
      <c r="N26" s="32"/>
      <c r="O26" s="32"/>
      <c r="P26" s="32"/>
      <c r="Q26" s="32"/>
      <c r="R26" s="32"/>
      <c r="S26" s="32"/>
      <c r="T26" s="17"/>
      <c r="U26" s="17"/>
    </row>
    <row r="27" spans="1:21" x14ac:dyDescent="0.25">
      <c r="L27" s="17"/>
      <c r="M27" s="17"/>
      <c r="N27" s="17"/>
      <c r="O27" s="17"/>
      <c r="P27" s="17"/>
      <c r="Q27" s="17"/>
      <c r="R27" s="17"/>
      <c r="S27" s="17"/>
      <c r="T27" s="17"/>
      <c r="U27" s="17"/>
    </row>
    <row r="28" spans="1:21" x14ac:dyDescent="0.25">
      <c r="L28" s="17"/>
      <c r="M28" s="17"/>
      <c r="N28" s="17"/>
      <c r="O28" s="17"/>
      <c r="P28" s="17"/>
      <c r="Q28" s="17"/>
      <c r="R28" s="17"/>
      <c r="S28" s="17"/>
      <c r="T28" s="17"/>
      <c r="U28" s="17"/>
    </row>
    <row r="29" spans="1:21" x14ac:dyDescent="0.25">
      <c r="L29" s="17"/>
      <c r="M29" s="17"/>
      <c r="N29" s="17"/>
      <c r="O29" s="17"/>
      <c r="P29" s="17"/>
      <c r="Q29" s="17"/>
      <c r="R29" s="17"/>
      <c r="S29" s="17"/>
      <c r="T29" s="17"/>
      <c r="U29" s="17"/>
    </row>
    <row r="30" spans="1:21" x14ac:dyDescent="0.25">
      <c r="L30" s="17"/>
      <c r="M30" s="17"/>
      <c r="N30" s="17"/>
      <c r="O30" s="17"/>
      <c r="P30" s="17"/>
      <c r="Q30" s="17"/>
      <c r="R30" s="17"/>
      <c r="S30" s="17"/>
      <c r="T30" s="17"/>
      <c r="U30" s="17"/>
    </row>
  </sheetData>
  <mergeCells count="12">
    <mergeCell ref="Q21:R21"/>
    <mergeCell ref="Q18:R18"/>
    <mergeCell ref="Q20:R20"/>
    <mergeCell ref="Q22:R22"/>
    <mergeCell ref="G20:K20"/>
    <mergeCell ref="D2:F2"/>
    <mergeCell ref="P11:R11"/>
    <mergeCell ref="M18:N18"/>
    <mergeCell ref="L19:N19"/>
    <mergeCell ref="Q12:R14"/>
    <mergeCell ref="Q17:R17"/>
    <mergeCell ref="Q19:R19"/>
  </mergeCells>
  <hyperlinks>
    <hyperlink ref="G20" r:id="rId1" display="https://gerer-ses-finances-pour-changer-sa-vie.fr/"/>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U26"/>
  <sheetViews>
    <sheetView zoomScale="110" zoomScaleNormal="110" workbookViewId="0">
      <selection activeCell="B23" sqref="B23"/>
    </sheetView>
  </sheetViews>
  <sheetFormatPr baseColWidth="10" defaultColWidth="11.42578125" defaultRowHeight="15" x14ac:dyDescent="0.25"/>
  <cols>
    <col min="1" max="1" width="1.85546875" style="3" customWidth="1"/>
    <col min="2" max="2" width="23.28515625" style="3" customWidth="1"/>
    <col min="3" max="3" width="16.28515625" style="3" customWidth="1"/>
    <col min="4" max="4" width="17.28515625" style="3" customWidth="1"/>
    <col min="5" max="5" width="16.5703125" style="3" customWidth="1"/>
    <col min="6" max="6" width="17.140625" style="3" customWidth="1"/>
    <col min="7" max="7" width="17.140625" style="4" customWidth="1"/>
    <col min="8" max="8" width="2.42578125" style="3" customWidth="1"/>
    <col min="9" max="9" width="19.140625" style="3" customWidth="1"/>
    <col min="10" max="10" width="16" style="3" customWidth="1"/>
    <col min="11" max="11" width="4" style="3" customWidth="1"/>
    <col min="12" max="12" width="17.140625" style="3" customWidth="1"/>
    <col min="13" max="13" width="14.42578125" style="3" customWidth="1"/>
    <col min="14" max="14" width="13.7109375" style="3" customWidth="1"/>
    <col min="15" max="15" width="8.5703125" style="3" customWidth="1"/>
    <col min="16" max="16" width="12.85546875" style="3" customWidth="1"/>
    <col min="17" max="17" width="16.42578125" style="3" customWidth="1"/>
    <col min="18" max="16384" width="11.42578125" style="3"/>
  </cols>
  <sheetData>
    <row r="1" spans="1:21" x14ac:dyDescent="0.25">
      <c r="A1" s="5"/>
      <c r="B1" s="5"/>
      <c r="C1" s="6"/>
      <c r="D1" s="109" t="s">
        <v>29</v>
      </c>
      <c r="E1" s="5"/>
      <c r="F1" s="5"/>
      <c r="G1" s="37"/>
      <c r="H1" s="5"/>
      <c r="I1" s="5"/>
      <c r="J1" s="5"/>
      <c r="K1" s="5"/>
      <c r="L1" s="5"/>
      <c r="M1" s="5"/>
      <c r="N1" s="7"/>
      <c r="O1" s="8"/>
      <c r="P1" s="8"/>
      <c r="Q1" s="8"/>
      <c r="R1" s="7"/>
      <c r="S1" s="37"/>
      <c r="T1" s="37"/>
      <c r="U1" s="37"/>
    </row>
    <row r="2" spans="1:21" ht="21" customHeight="1" x14ac:dyDescent="0.35">
      <c r="A2" s="5"/>
      <c r="B2" s="9"/>
      <c r="C2" s="5"/>
      <c r="D2" s="154" t="s">
        <v>147</v>
      </c>
      <c r="E2" s="155"/>
      <c r="F2" s="155"/>
      <c r="G2" s="37"/>
      <c r="I2" s="80" t="s">
        <v>92</v>
      </c>
      <c r="J2" s="10"/>
      <c r="K2" s="5"/>
      <c r="L2" s="11"/>
      <c r="N2" s="7"/>
      <c r="O2" s="8"/>
      <c r="P2" s="8"/>
      <c r="Q2" s="8"/>
      <c r="R2" s="7"/>
      <c r="S2" s="37"/>
      <c r="T2" s="37"/>
      <c r="U2" s="37"/>
    </row>
    <row r="3" spans="1:21" ht="4.5" customHeight="1" thickBot="1" x14ac:dyDescent="0.3">
      <c r="A3" s="5"/>
      <c r="B3" s="5"/>
      <c r="C3" s="5"/>
      <c r="D3" s="5"/>
      <c r="E3" s="5"/>
      <c r="F3" s="5"/>
      <c r="G3" s="37"/>
      <c r="H3" s="5"/>
      <c r="I3" s="5"/>
      <c r="J3" s="5"/>
      <c r="K3" s="5"/>
      <c r="L3" s="5"/>
      <c r="M3" s="5"/>
      <c r="N3" s="7"/>
      <c r="O3" s="8"/>
      <c r="P3" s="8"/>
      <c r="Q3" s="8"/>
      <c r="R3" s="7"/>
      <c r="S3" s="37"/>
      <c r="T3" s="37"/>
      <c r="U3" s="37"/>
    </row>
    <row r="4" spans="1:21" ht="37.5" customHeight="1" thickBot="1" x14ac:dyDescent="0.3">
      <c r="A4" s="5"/>
      <c r="B4" s="38" t="s">
        <v>30</v>
      </c>
      <c r="C4" s="39" t="s">
        <v>31</v>
      </c>
      <c r="D4" s="39" t="s">
        <v>115</v>
      </c>
      <c r="E4" s="39" t="s">
        <v>66</v>
      </c>
      <c r="F4" s="40" t="s">
        <v>111</v>
      </c>
      <c r="G4" s="40" t="s">
        <v>116</v>
      </c>
      <c r="H4" s="22"/>
      <c r="I4" s="38" t="s">
        <v>33</v>
      </c>
      <c r="J4" s="39" t="s">
        <v>58</v>
      </c>
      <c r="K4" s="5"/>
      <c r="L4" s="38" t="s">
        <v>59</v>
      </c>
      <c r="M4" s="65" t="s">
        <v>64</v>
      </c>
      <c r="N4" s="66" t="s">
        <v>65</v>
      </c>
      <c r="O4" s="49"/>
      <c r="P4" s="52" t="s">
        <v>36</v>
      </c>
      <c r="Q4" s="12"/>
      <c r="R4" s="5"/>
      <c r="S4" s="37"/>
      <c r="T4" s="37"/>
      <c r="U4" s="37"/>
    </row>
    <row r="5" spans="1:21" ht="24" customHeight="1" thickBot="1" x14ac:dyDescent="0.3">
      <c r="A5" s="5"/>
      <c r="B5" s="41" t="s">
        <v>37</v>
      </c>
      <c r="C5" s="43">
        <v>308.39999999999998</v>
      </c>
      <c r="D5" s="43">
        <v>187.43</v>
      </c>
      <c r="E5" s="43">
        <v>0</v>
      </c>
      <c r="F5" s="43">
        <v>0</v>
      </c>
      <c r="G5" s="43">
        <v>270.81</v>
      </c>
      <c r="H5" s="5"/>
      <c r="I5" s="41" t="s">
        <v>78</v>
      </c>
      <c r="J5" s="43">
        <v>1.1000000000000001</v>
      </c>
      <c r="K5" s="5"/>
      <c r="L5" s="41" t="s">
        <v>38</v>
      </c>
      <c r="M5" s="54">
        <v>1600</v>
      </c>
      <c r="N5" s="55"/>
      <c r="O5" s="35"/>
      <c r="P5" s="51"/>
      <c r="Q5" s="7"/>
      <c r="R5" s="5"/>
      <c r="S5" s="37"/>
      <c r="T5" s="37"/>
      <c r="U5" s="37"/>
    </row>
    <row r="6" spans="1:21" ht="22.5" customHeight="1" thickBot="1" x14ac:dyDescent="0.3">
      <c r="A6" s="5"/>
      <c r="B6" s="41" t="s">
        <v>39</v>
      </c>
      <c r="C6" s="43">
        <v>100</v>
      </c>
      <c r="D6" s="43">
        <v>16</v>
      </c>
      <c r="E6" s="43">
        <v>5</v>
      </c>
      <c r="F6" s="43">
        <v>2</v>
      </c>
      <c r="G6" s="43">
        <v>50</v>
      </c>
      <c r="H6" s="5"/>
      <c r="I6" s="41" t="s">
        <v>40</v>
      </c>
      <c r="J6" s="43">
        <v>66.400000000000006</v>
      </c>
      <c r="K6" s="5"/>
      <c r="L6" s="41" t="s">
        <v>121</v>
      </c>
      <c r="M6" s="54">
        <v>800</v>
      </c>
      <c r="N6" s="56"/>
      <c r="O6" s="13"/>
      <c r="P6" s="13"/>
      <c r="Q6" s="5"/>
      <c r="R6" s="5"/>
      <c r="S6" s="37"/>
      <c r="T6" s="37"/>
      <c r="U6" s="37"/>
    </row>
    <row r="7" spans="1:21" ht="23.25" customHeight="1" thickBot="1" x14ac:dyDescent="0.3">
      <c r="A7" s="5"/>
      <c r="B7" s="41" t="s">
        <v>42</v>
      </c>
      <c r="C7" s="43">
        <v>21</v>
      </c>
      <c r="D7" s="43">
        <v>59.4</v>
      </c>
      <c r="E7" s="43">
        <v>0</v>
      </c>
      <c r="F7" s="43">
        <v>0</v>
      </c>
      <c r="G7" s="43">
        <v>15.76</v>
      </c>
      <c r="H7" s="5"/>
      <c r="I7" s="41" t="s">
        <v>80</v>
      </c>
      <c r="J7" s="43">
        <v>19.989999999999998</v>
      </c>
      <c r="K7" s="5"/>
      <c r="L7" s="41" t="s">
        <v>41</v>
      </c>
      <c r="M7" s="54">
        <v>50</v>
      </c>
      <c r="N7" s="56"/>
      <c r="O7" s="13"/>
      <c r="P7" s="13"/>
      <c r="Q7" s="5"/>
      <c r="R7" s="5"/>
      <c r="S7" s="37"/>
      <c r="T7" s="37"/>
      <c r="U7" s="37"/>
    </row>
    <row r="8" spans="1:21" ht="23.25" customHeight="1" thickBot="1" x14ac:dyDescent="0.3">
      <c r="A8" s="5"/>
      <c r="B8" s="41" t="s">
        <v>43</v>
      </c>
      <c r="C8" s="43">
        <v>29.99</v>
      </c>
      <c r="D8" s="43">
        <v>19.989999999999998</v>
      </c>
      <c r="E8" s="43"/>
      <c r="F8" s="43">
        <v>0</v>
      </c>
      <c r="G8" s="43">
        <v>25</v>
      </c>
      <c r="H8" s="5"/>
      <c r="I8" s="41" t="s">
        <v>81</v>
      </c>
      <c r="J8" s="43">
        <v>4.57</v>
      </c>
      <c r="K8" s="5"/>
      <c r="L8" s="41" t="s">
        <v>112</v>
      </c>
      <c r="M8" s="68">
        <v>105</v>
      </c>
      <c r="N8" s="56"/>
      <c r="O8" s="13"/>
      <c r="P8" s="13"/>
      <c r="Q8" s="5"/>
      <c r="R8" s="5"/>
      <c r="S8" s="37"/>
      <c r="T8" s="37"/>
      <c r="U8" s="37"/>
    </row>
    <row r="9" spans="1:21" ht="23.25" customHeight="1" thickBot="1" x14ac:dyDescent="0.3">
      <c r="A9" s="5"/>
      <c r="B9" s="41" t="s">
        <v>44</v>
      </c>
      <c r="C9" s="43">
        <v>20.170000000000002</v>
      </c>
      <c r="D9" s="43">
        <v>8.41</v>
      </c>
      <c r="E9" s="43">
        <v>0</v>
      </c>
      <c r="F9" s="43">
        <v>5.69</v>
      </c>
      <c r="G9" s="43">
        <v>5.69</v>
      </c>
      <c r="H9" s="5"/>
      <c r="I9" s="41" t="s">
        <v>45</v>
      </c>
      <c r="J9" s="43">
        <v>100</v>
      </c>
      <c r="K9" s="5" t="s">
        <v>46</v>
      </c>
      <c r="L9" s="41" t="s">
        <v>47</v>
      </c>
      <c r="M9" s="54">
        <v>60</v>
      </c>
      <c r="N9" s="57"/>
      <c r="O9" s="19"/>
      <c r="P9" s="72">
        <f>SUM(M5+M6+M7+M8+M10+M11+M12+M13-N14)</f>
        <v>1415.97</v>
      </c>
      <c r="Q9" s="5"/>
      <c r="R9" s="5"/>
      <c r="S9" s="37"/>
      <c r="T9" s="37"/>
      <c r="U9" s="37"/>
    </row>
    <row r="10" spans="1:21" ht="27" customHeight="1" thickBot="1" x14ac:dyDescent="0.3">
      <c r="A10" s="5"/>
      <c r="B10" s="41" t="s">
        <v>90</v>
      </c>
      <c r="C10" s="43">
        <v>50</v>
      </c>
      <c r="D10" s="43">
        <v>8</v>
      </c>
      <c r="E10" s="43">
        <v>4.5</v>
      </c>
      <c r="F10" s="43">
        <v>1</v>
      </c>
      <c r="G10" s="43">
        <v>28</v>
      </c>
      <c r="H10" s="5"/>
      <c r="I10" s="41" t="s">
        <v>91</v>
      </c>
      <c r="J10" s="43"/>
      <c r="K10" s="5"/>
      <c r="L10" s="41" t="s">
        <v>120</v>
      </c>
      <c r="M10" s="54">
        <v>428</v>
      </c>
      <c r="N10" s="57"/>
      <c r="O10" s="19"/>
      <c r="P10" s="19"/>
      <c r="Q10" s="5"/>
      <c r="R10" s="5"/>
      <c r="S10" s="37"/>
      <c r="T10" s="37"/>
      <c r="U10" s="37"/>
    </row>
    <row r="11" spans="1:21" ht="25.5" customHeight="1" thickBot="1" x14ac:dyDescent="0.3">
      <c r="A11" s="5"/>
      <c r="B11" s="41" t="s">
        <v>60</v>
      </c>
      <c r="C11" s="43"/>
      <c r="D11" s="43">
        <v>7.73</v>
      </c>
      <c r="E11" s="43"/>
      <c r="F11" s="43"/>
      <c r="G11" s="43"/>
      <c r="H11" s="5"/>
      <c r="I11" s="44" t="s">
        <v>49</v>
      </c>
      <c r="J11" s="43">
        <v>17</v>
      </c>
      <c r="K11" s="5"/>
      <c r="L11" s="41" t="s">
        <v>126</v>
      </c>
      <c r="M11" s="54"/>
      <c r="N11" s="57"/>
      <c r="O11" s="50"/>
      <c r="P11" s="150">
        <v>44621</v>
      </c>
      <c r="Q11" s="5"/>
      <c r="R11" s="5"/>
      <c r="S11" s="37"/>
      <c r="T11" s="37"/>
      <c r="U11" s="37"/>
    </row>
    <row r="12" spans="1:21" ht="26.25" customHeight="1" thickBot="1" x14ac:dyDescent="0.3">
      <c r="A12" s="5"/>
      <c r="B12" s="41" t="s">
        <v>89</v>
      </c>
      <c r="C12" s="43">
        <v>0</v>
      </c>
      <c r="D12" s="43">
        <v>16</v>
      </c>
      <c r="E12" s="43"/>
      <c r="F12" s="43"/>
      <c r="G12" s="43">
        <v>0</v>
      </c>
      <c r="H12" s="5"/>
      <c r="I12" s="44" t="s">
        <v>125</v>
      </c>
      <c r="J12" s="43">
        <v>40</v>
      </c>
      <c r="K12" s="5"/>
      <c r="L12" s="41" t="s">
        <v>85</v>
      </c>
      <c r="M12" s="54"/>
      <c r="N12" s="57"/>
      <c r="O12" s="5"/>
      <c r="P12" s="137"/>
      <c r="Q12" s="5"/>
      <c r="R12" s="5"/>
      <c r="S12" s="37"/>
      <c r="T12" s="37"/>
      <c r="U12" s="37"/>
    </row>
    <row r="13" spans="1:21" s="4" customFormat="1" ht="24" customHeight="1" thickBot="1" x14ac:dyDescent="0.3">
      <c r="A13" s="22"/>
      <c r="B13" s="41" t="s">
        <v>122</v>
      </c>
      <c r="C13" s="43"/>
      <c r="D13" s="43"/>
      <c r="E13" s="43"/>
      <c r="F13" s="43"/>
      <c r="G13" s="43"/>
      <c r="H13" s="22"/>
      <c r="I13" s="44" t="s">
        <v>123</v>
      </c>
      <c r="J13" s="43">
        <v>26</v>
      </c>
      <c r="K13" s="22"/>
      <c r="L13" s="41" t="s">
        <v>127</v>
      </c>
      <c r="M13" s="54"/>
      <c r="N13" s="57"/>
      <c r="O13" s="22"/>
      <c r="P13" s="22"/>
      <c r="Q13" s="22"/>
      <c r="R13" s="22"/>
      <c r="S13" s="37"/>
      <c r="T13" s="37"/>
      <c r="U13" s="37"/>
    </row>
    <row r="14" spans="1:21" ht="23.25" customHeight="1" thickBot="1" x14ac:dyDescent="0.3">
      <c r="A14" s="5"/>
      <c r="B14" s="44" t="s">
        <v>94</v>
      </c>
      <c r="C14" s="43"/>
      <c r="D14" s="43"/>
      <c r="E14" s="43"/>
      <c r="F14" s="43"/>
      <c r="G14" s="43"/>
      <c r="H14" s="5"/>
      <c r="I14" s="44" t="s">
        <v>137</v>
      </c>
      <c r="J14" s="43">
        <v>10</v>
      </c>
      <c r="L14" s="58" t="s">
        <v>53</v>
      </c>
      <c r="M14" s="59">
        <f>SUM(M5+M6+M7+M8+M9+M10+M11+M12+M13)</f>
        <v>3043</v>
      </c>
      <c r="N14" s="69">
        <f>SUM(C20+J18)</f>
        <v>1567.03</v>
      </c>
      <c r="O14" s="5"/>
      <c r="P14" s="5"/>
      <c r="Q14" s="5"/>
      <c r="R14" s="5"/>
      <c r="S14" s="37"/>
      <c r="T14" s="37"/>
      <c r="U14" s="37"/>
    </row>
    <row r="15" spans="1:21" s="4" customFormat="1" ht="23.25" customHeight="1" thickBot="1" x14ac:dyDescent="0.3">
      <c r="A15" s="37"/>
      <c r="B15" s="44" t="s">
        <v>133</v>
      </c>
      <c r="C15" s="43"/>
      <c r="D15" s="43"/>
      <c r="E15" s="43"/>
      <c r="F15" s="43"/>
      <c r="G15" s="43"/>
      <c r="H15" s="37"/>
      <c r="I15" s="44" t="s">
        <v>139</v>
      </c>
      <c r="J15" s="43"/>
      <c r="K15" s="145"/>
      <c r="L15" s="181" t="s">
        <v>54</v>
      </c>
      <c r="M15" s="182"/>
      <c r="N15" s="140"/>
      <c r="O15" s="37"/>
      <c r="P15" s="37"/>
      <c r="Q15" s="37"/>
      <c r="R15" s="37"/>
      <c r="S15" s="37"/>
      <c r="T15" s="37"/>
      <c r="U15" s="37"/>
    </row>
    <row r="16" spans="1:21" s="4" customFormat="1" ht="23.25" customHeight="1" thickBot="1" x14ac:dyDescent="0.3">
      <c r="A16" s="37"/>
      <c r="B16" s="44" t="s">
        <v>133</v>
      </c>
      <c r="C16" s="43"/>
      <c r="D16" s="43"/>
      <c r="E16" s="43"/>
      <c r="F16" s="43"/>
      <c r="G16" s="43"/>
      <c r="H16" s="37"/>
      <c r="I16" s="44" t="s">
        <v>139</v>
      </c>
      <c r="J16" s="43"/>
      <c r="K16" s="145"/>
      <c r="L16" s="144"/>
      <c r="M16" s="141"/>
      <c r="N16" s="142"/>
      <c r="O16" s="143"/>
      <c r="P16" s="37"/>
      <c r="Q16" s="37"/>
      <c r="R16" s="37"/>
      <c r="S16" s="37"/>
      <c r="T16" s="37"/>
      <c r="U16" s="37"/>
    </row>
    <row r="17" spans="1:21" ht="12.75" customHeight="1" thickBot="1" x14ac:dyDescent="0.3">
      <c r="A17" s="5"/>
      <c r="B17" s="46"/>
      <c r="C17" s="71"/>
      <c r="D17" s="71"/>
      <c r="E17" s="47"/>
      <c r="F17" s="48"/>
      <c r="G17" s="48"/>
      <c r="H17" s="5"/>
      <c r="I17" s="46"/>
      <c r="J17" s="47"/>
      <c r="K17" s="5"/>
      <c r="L17" s="5"/>
      <c r="M17" s="5"/>
      <c r="N17" s="5"/>
      <c r="O17" s="5"/>
      <c r="P17" s="5"/>
      <c r="Q17" s="5"/>
      <c r="R17" s="5"/>
      <c r="S17" s="37"/>
      <c r="T17" s="37"/>
      <c r="U17" s="37"/>
    </row>
    <row r="18" spans="1:21" ht="31.5" customHeight="1" thickBot="1" x14ac:dyDescent="0.3">
      <c r="A18" s="5"/>
      <c r="B18" s="63" t="s">
        <v>55</v>
      </c>
      <c r="C18" s="62">
        <f>SUM(C5+C6+C7+C8+C9+C10+C11+C12+C13+C14+C15+C16)</f>
        <v>529.55999999999995</v>
      </c>
      <c r="D18" s="62">
        <f>SUM(D5+D6+D7+D8+D9+D10+D11+D12+D13+D14+D15+D16)</f>
        <v>322.96000000000004</v>
      </c>
      <c r="E18" s="62">
        <f>SUM(E5+E6+E7+E8+E9+E10+E11+E12+E13+E14+E15+E16)</f>
        <v>9.5</v>
      </c>
      <c r="F18" s="62">
        <f>SUM(F5+F6+F7+F8+F9+F10+F11+F12+F13+F14+F15+F16)</f>
        <v>8.6900000000000013</v>
      </c>
      <c r="G18" s="62">
        <f>SUM(G5+G6+G7+G8+G9+G10+G11+G12+G13+G14+G15+G16)</f>
        <v>395.26</v>
      </c>
      <c r="H18" s="5"/>
      <c r="I18" s="61" t="s">
        <v>57</v>
      </c>
      <c r="J18" s="62">
        <f>SUM(J5+J6+J7+J8+J9+J10+J11+J12+J13+J14+J15+16)</f>
        <v>301.06</v>
      </c>
      <c r="K18" s="5"/>
      <c r="L18" s="114" t="s">
        <v>86</v>
      </c>
      <c r="M18" s="115" t="s">
        <v>87</v>
      </c>
      <c r="N18" s="177" t="s">
        <v>88</v>
      </c>
      <c r="O18" s="178"/>
      <c r="P18" s="178"/>
      <c r="Q18" s="5"/>
      <c r="R18" s="5"/>
      <c r="S18" s="37"/>
      <c r="T18" s="37"/>
      <c r="U18" s="37"/>
    </row>
    <row r="19" spans="1:21" ht="10.5" customHeight="1" thickBot="1" x14ac:dyDescent="0.3">
      <c r="A19" s="5"/>
      <c r="B19" s="70"/>
      <c r="C19" s="70"/>
      <c r="D19" s="73"/>
      <c r="E19" s="70"/>
      <c r="F19" s="70"/>
      <c r="G19" s="19"/>
      <c r="H19" s="19"/>
      <c r="I19" s="73"/>
      <c r="J19" s="74"/>
      <c r="K19" s="5"/>
      <c r="L19" s="117"/>
      <c r="M19" s="117"/>
      <c r="N19" s="110"/>
      <c r="O19" s="112"/>
      <c r="P19" s="112"/>
      <c r="Q19" s="5"/>
      <c r="R19" s="5"/>
      <c r="S19" s="37"/>
      <c r="T19" s="37"/>
      <c r="U19" s="37"/>
    </row>
    <row r="20" spans="1:21" ht="30.75" customHeight="1" thickBot="1" x14ac:dyDescent="0.3">
      <c r="A20" s="5"/>
      <c r="B20" s="75" t="s">
        <v>132</v>
      </c>
      <c r="C20" s="76">
        <f>SUM(C18+D18+E18+F18+G18)</f>
        <v>1265.97</v>
      </c>
      <c r="D20" s="78"/>
      <c r="E20" s="77" t="s">
        <v>56</v>
      </c>
      <c r="F20" s="76">
        <f>SUM(C5+D5+E5+F5+G5)</f>
        <v>766.64</v>
      </c>
      <c r="G20" s="174" t="s">
        <v>145</v>
      </c>
      <c r="H20" s="175"/>
      <c r="I20" s="175"/>
      <c r="J20" s="175"/>
      <c r="K20" s="176"/>
      <c r="L20" s="111">
        <v>10000</v>
      </c>
      <c r="M20" s="116">
        <f>SUM(M5+M6+M7+M8+M10+M11+M12+M13-N14)</f>
        <v>1415.97</v>
      </c>
      <c r="N20" s="113">
        <f>SUM(L20/M20)</f>
        <v>7.0622965175815873</v>
      </c>
      <c r="O20" s="179" t="s">
        <v>93</v>
      </c>
      <c r="P20" s="180"/>
      <c r="Q20" s="5"/>
      <c r="R20" s="5"/>
      <c r="S20" s="37"/>
      <c r="T20" s="37"/>
      <c r="U20" s="37"/>
    </row>
    <row r="21" spans="1:21" ht="6.6" customHeight="1" thickBot="1" x14ac:dyDescent="0.3">
      <c r="A21" s="5"/>
      <c r="B21" s="5"/>
      <c r="C21" s="5"/>
      <c r="D21" s="5"/>
      <c r="E21" s="5"/>
      <c r="F21" s="5"/>
      <c r="G21" s="37"/>
      <c r="H21" s="5"/>
      <c r="I21" s="5"/>
      <c r="J21" s="5"/>
      <c r="K21" s="5"/>
      <c r="L21" s="18"/>
      <c r="M21" s="5"/>
      <c r="N21" s="5"/>
      <c r="O21" s="5"/>
      <c r="P21" s="5"/>
      <c r="Q21" s="5"/>
      <c r="R21" s="5"/>
      <c r="S21" s="37"/>
      <c r="T21" s="37"/>
      <c r="U21" s="37"/>
    </row>
    <row r="22" spans="1:21" ht="17.25" customHeight="1" thickBot="1" x14ac:dyDescent="0.35">
      <c r="A22" s="5"/>
      <c r="B22" s="5"/>
      <c r="C22" s="5"/>
      <c r="D22" s="5"/>
      <c r="E22" s="129" t="s">
        <v>109</v>
      </c>
      <c r="F22" s="127">
        <f>(F20*1)/M14</f>
        <v>0.25193558987840947</v>
      </c>
      <c r="G22" s="131"/>
      <c r="H22" s="132"/>
      <c r="I22" s="130" t="s">
        <v>110</v>
      </c>
      <c r="J22" s="128">
        <f>M14-F20</f>
        <v>2276.36</v>
      </c>
      <c r="K22" s="125"/>
      <c r="L22" s="126"/>
      <c r="M22" s="5"/>
      <c r="N22" s="5"/>
      <c r="O22" s="5"/>
      <c r="P22" s="5"/>
      <c r="Q22" s="5"/>
      <c r="R22" s="5"/>
      <c r="S22" s="37"/>
      <c r="T22" s="37"/>
      <c r="U22" s="37"/>
    </row>
    <row r="23" spans="1:21" x14ac:dyDescent="0.25">
      <c r="A23" s="5"/>
      <c r="B23" s="5"/>
      <c r="C23" s="5"/>
      <c r="D23" s="5"/>
      <c r="E23" s="5"/>
      <c r="F23" s="5"/>
      <c r="G23" s="37"/>
      <c r="H23" s="5"/>
      <c r="I23" s="5"/>
      <c r="J23" s="5"/>
      <c r="K23" s="5"/>
      <c r="L23" s="5"/>
      <c r="M23" s="5"/>
      <c r="N23" s="5"/>
      <c r="O23" s="5"/>
      <c r="P23" s="5"/>
      <c r="Q23" s="5"/>
      <c r="R23" s="5"/>
      <c r="S23" s="37"/>
      <c r="T23" s="37"/>
      <c r="U23" s="37"/>
    </row>
    <row r="24" spans="1:21" x14ac:dyDescent="0.25">
      <c r="A24" s="5"/>
      <c r="B24" s="5"/>
      <c r="C24" s="5"/>
      <c r="D24" s="5"/>
      <c r="E24" s="5"/>
      <c r="F24" s="5"/>
      <c r="G24" s="37"/>
      <c r="H24" s="5"/>
      <c r="I24" s="5"/>
      <c r="J24" s="5"/>
      <c r="K24" s="5"/>
      <c r="L24" s="5"/>
      <c r="M24" s="5"/>
      <c r="N24" s="5"/>
      <c r="O24" s="5"/>
      <c r="P24" s="5"/>
      <c r="Q24" s="5"/>
      <c r="R24" s="5"/>
      <c r="S24" s="37"/>
      <c r="T24" s="37"/>
      <c r="U24" s="37"/>
    </row>
    <row r="25" spans="1:21" x14ac:dyDescent="0.25">
      <c r="L25" s="5"/>
      <c r="M25" s="5"/>
      <c r="N25" s="5"/>
      <c r="S25" s="37"/>
      <c r="T25" s="37"/>
      <c r="U25" s="37"/>
    </row>
    <row r="26" spans="1:21" x14ac:dyDescent="0.25">
      <c r="L26" s="5"/>
      <c r="M26" s="5"/>
      <c r="N26" s="5"/>
    </row>
  </sheetData>
  <mergeCells count="5">
    <mergeCell ref="N18:P18"/>
    <mergeCell ref="O20:P20"/>
    <mergeCell ref="G20:K20"/>
    <mergeCell ref="D2:F2"/>
    <mergeCell ref="L15:M15"/>
  </mergeCells>
  <hyperlinks>
    <hyperlink ref="G20" r:id="rId1" display="https://gerer-ses-finances-pour-changer-sa-vie.fr/"/>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zoomScale="120" zoomScaleNormal="120" workbookViewId="0">
      <selection activeCell="D23" sqref="D23"/>
    </sheetView>
  </sheetViews>
  <sheetFormatPr baseColWidth="10" defaultRowHeight="15" x14ac:dyDescent="0.25"/>
  <cols>
    <col min="1" max="1" width="1.5703125" style="4" customWidth="1"/>
    <col min="2" max="2" width="23.5703125" customWidth="1"/>
    <col min="3" max="3" width="14.140625" customWidth="1"/>
    <col min="4" max="4" width="14" customWidth="1"/>
    <col min="5" max="5" width="15" customWidth="1"/>
    <col min="6" max="6" width="14.5703125" customWidth="1"/>
    <col min="7" max="7" width="12.28515625" style="4" customWidth="1"/>
    <col min="8" max="8" width="2.5703125" customWidth="1"/>
    <col min="9" max="9" width="19.42578125" customWidth="1"/>
    <col min="10" max="10" width="14.5703125" customWidth="1"/>
    <col min="11" max="11" width="2.42578125" customWidth="1"/>
    <col min="12" max="12" width="18.28515625" customWidth="1"/>
    <col min="14" max="14" width="4" customWidth="1"/>
    <col min="15" max="15" width="14.7109375" customWidth="1"/>
    <col min="16" max="16" width="15.5703125" customWidth="1"/>
  </cols>
  <sheetData>
    <row r="1" spans="1:19" s="4" customFormat="1" ht="4.5" customHeight="1" x14ac:dyDescent="0.25">
      <c r="A1" s="37"/>
      <c r="B1" s="37"/>
      <c r="C1" s="37"/>
      <c r="D1" s="37"/>
      <c r="E1" s="37"/>
      <c r="F1" s="37"/>
      <c r="G1" s="37"/>
      <c r="H1" s="37"/>
      <c r="I1" s="37"/>
      <c r="J1" s="37"/>
      <c r="K1" s="37"/>
      <c r="L1" s="37"/>
      <c r="M1" s="37"/>
      <c r="N1" s="37"/>
      <c r="O1" s="37"/>
      <c r="P1" s="37"/>
      <c r="Q1" s="37"/>
    </row>
    <row r="2" spans="1:19" s="4" customFormat="1" ht="20.25" customHeight="1" x14ac:dyDescent="0.35">
      <c r="A2" s="37"/>
      <c r="B2" s="37"/>
      <c r="C2" s="37"/>
      <c r="D2" s="37"/>
      <c r="E2" s="187" t="s">
        <v>98</v>
      </c>
      <c r="F2" s="188"/>
      <c r="G2" s="188"/>
      <c r="H2" s="188"/>
      <c r="I2" s="188"/>
      <c r="J2" s="188"/>
      <c r="K2" s="37"/>
      <c r="L2" s="189" t="s">
        <v>107</v>
      </c>
      <c r="M2" s="155"/>
      <c r="N2" s="155"/>
      <c r="O2" s="155"/>
      <c r="P2" s="155"/>
      <c r="Q2" s="155"/>
      <c r="R2" s="37"/>
      <c r="S2" s="37"/>
    </row>
    <row r="3" spans="1:19" s="4" customFormat="1" ht="6.75" customHeight="1" thickBot="1" x14ac:dyDescent="0.3">
      <c r="A3" s="37"/>
      <c r="B3" s="37"/>
      <c r="C3" s="37"/>
      <c r="D3" s="37"/>
      <c r="E3" s="37"/>
      <c r="F3" s="37"/>
      <c r="G3" s="37"/>
      <c r="H3" s="37"/>
      <c r="I3" s="37"/>
      <c r="J3" s="37"/>
      <c r="K3" s="37"/>
      <c r="L3" s="37"/>
      <c r="M3" s="37"/>
      <c r="N3" s="37"/>
      <c r="O3" s="37"/>
      <c r="P3" s="37"/>
      <c r="Q3" s="37"/>
      <c r="R3" s="37"/>
      <c r="S3" s="37"/>
    </row>
    <row r="4" spans="1:19" ht="44.25" customHeight="1" thickBot="1" x14ac:dyDescent="0.3">
      <c r="B4" s="38" t="s">
        <v>30</v>
      </c>
      <c r="C4" s="39" t="s">
        <v>151</v>
      </c>
      <c r="D4" s="39" t="s">
        <v>152</v>
      </c>
      <c r="E4" s="39" t="s">
        <v>153</v>
      </c>
      <c r="F4" s="40" t="s">
        <v>154</v>
      </c>
      <c r="G4" s="40" t="s">
        <v>134</v>
      </c>
      <c r="H4" s="37"/>
      <c r="I4" s="38" t="s">
        <v>33</v>
      </c>
      <c r="J4" s="39" t="s">
        <v>155</v>
      </c>
      <c r="K4" s="37"/>
      <c r="L4" s="53" t="s">
        <v>35</v>
      </c>
      <c r="M4" s="65" t="s">
        <v>64</v>
      </c>
      <c r="N4" s="37"/>
      <c r="O4" s="120" t="s">
        <v>97</v>
      </c>
      <c r="P4" s="121" t="s">
        <v>96</v>
      </c>
      <c r="Q4" s="37"/>
      <c r="R4" s="37"/>
      <c r="S4" s="37"/>
    </row>
    <row r="5" spans="1:19" ht="23.45" customHeight="1" thickBot="1" x14ac:dyDescent="0.3">
      <c r="B5" s="41" t="s">
        <v>37</v>
      </c>
      <c r="C5" s="42">
        <v>308.39999999999998</v>
      </c>
      <c r="D5" s="42">
        <v>187.43</v>
      </c>
      <c r="E5" s="43"/>
      <c r="F5" s="43">
        <v>0</v>
      </c>
      <c r="G5" s="43">
        <v>270</v>
      </c>
      <c r="H5" s="37"/>
      <c r="I5" s="41" t="s">
        <v>78</v>
      </c>
      <c r="J5" s="43">
        <v>1.1000000000000001</v>
      </c>
      <c r="K5" s="37"/>
      <c r="L5" s="41" t="s">
        <v>82</v>
      </c>
      <c r="M5" s="54">
        <v>415</v>
      </c>
      <c r="N5" s="37"/>
      <c r="O5" s="183">
        <f>SUM(C18+D18+E18+F18+G18+J18)</f>
        <v>1208.18</v>
      </c>
      <c r="P5" s="185">
        <f>+SUM(M5+M6+M7+M8+M9+M10+M11+M14)</f>
        <v>1730</v>
      </c>
      <c r="Q5" s="37"/>
      <c r="R5" s="37"/>
      <c r="S5" s="37"/>
    </row>
    <row r="6" spans="1:19" ht="20.45" customHeight="1" thickBot="1" x14ac:dyDescent="0.3">
      <c r="B6" s="41" t="s">
        <v>39</v>
      </c>
      <c r="C6" s="42">
        <v>110</v>
      </c>
      <c r="D6" s="42">
        <v>16</v>
      </c>
      <c r="E6" s="43">
        <v>5</v>
      </c>
      <c r="F6" s="43">
        <v>2</v>
      </c>
      <c r="G6" s="43">
        <v>50</v>
      </c>
      <c r="H6" s="37"/>
      <c r="I6" s="41" t="s">
        <v>79</v>
      </c>
      <c r="J6" s="43"/>
      <c r="K6" s="37"/>
      <c r="L6" s="41" t="s">
        <v>83</v>
      </c>
      <c r="M6" s="54">
        <v>50</v>
      </c>
      <c r="N6" s="37"/>
      <c r="O6" s="184"/>
      <c r="P6" s="186"/>
      <c r="Q6" s="37"/>
      <c r="R6" s="37"/>
      <c r="S6" s="37"/>
    </row>
    <row r="7" spans="1:19" ht="21" customHeight="1" thickBot="1" x14ac:dyDescent="0.3">
      <c r="B7" s="41" t="s">
        <v>42</v>
      </c>
      <c r="C7" s="42">
        <v>22</v>
      </c>
      <c r="D7" s="42"/>
      <c r="E7" s="43"/>
      <c r="F7" s="43">
        <v>0</v>
      </c>
      <c r="G7" s="43"/>
      <c r="H7" s="37"/>
      <c r="I7" s="41" t="s">
        <v>80</v>
      </c>
      <c r="J7" s="43">
        <v>19.989999999999998</v>
      </c>
      <c r="K7" s="37"/>
      <c r="L7" s="41" t="s">
        <v>95</v>
      </c>
      <c r="M7" s="54">
        <v>105</v>
      </c>
      <c r="N7" s="37"/>
      <c r="O7" s="37"/>
      <c r="P7" s="37"/>
      <c r="Q7" s="37"/>
      <c r="R7" s="37"/>
      <c r="S7" s="37"/>
    </row>
    <row r="8" spans="1:19" ht="20.25" customHeight="1" thickBot="1" x14ac:dyDescent="0.3">
      <c r="B8" s="41" t="s">
        <v>43</v>
      </c>
      <c r="C8" s="42">
        <v>29.99</v>
      </c>
      <c r="D8" s="42">
        <v>19.989999999999998</v>
      </c>
      <c r="E8" s="43"/>
      <c r="F8" s="43">
        <v>0</v>
      </c>
      <c r="G8" s="43">
        <v>25</v>
      </c>
      <c r="H8" s="37"/>
      <c r="I8" s="41" t="s">
        <v>81</v>
      </c>
      <c r="J8" s="43">
        <v>4.55</v>
      </c>
      <c r="K8" s="37"/>
      <c r="L8" s="41" t="s">
        <v>135</v>
      </c>
      <c r="M8" s="54">
        <v>430</v>
      </c>
      <c r="N8" s="37"/>
      <c r="Q8" s="37"/>
      <c r="R8" s="37"/>
      <c r="S8" s="37"/>
    </row>
    <row r="9" spans="1:19" ht="21" customHeight="1" thickBot="1" x14ac:dyDescent="0.3">
      <c r="B9" s="41" t="s">
        <v>44</v>
      </c>
      <c r="C9" s="42">
        <v>19</v>
      </c>
      <c r="D9" s="42">
        <v>7</v>
      </c>
      <c r="E9" s="43"/>
      <c r="F9" s="43">
        <v>6</v>
      </c>
      <c r="G9" s="43">
        <v>6</v>
      </c>
      <c r="H9" s="37"/>
      <c r="I9" s="41" t="s">
        <v>45</v>
      </c>
      <c r="J9" s="43"/>
      <c r="K9" s="14"/>
      <c r="L9" s="41" t="s">
        <v>150</v>
      </c>
      <c r="M9" s="54">
        <v>730</v>
      </c>
      <c r="N9" s="37"/>
      <c r="Q9" s="37"/>
      <c r="R9" s="37"/>
      <c r="S9" s="37"/>
    </row>
    <row r="10" spans="1:19" ht="21" customHeight="1" thickBot="1" x14ac:dyDescent="0.3">
      <c r="B10" s="41" t="s">
        <v>48</v>
      </c>
      <c r="C10" s="42">
        <v>45</v>
      </c>
      <c r="D10" s="42">
        <v>8</v>
      </c>
      <c r="E10" s="43">
        <v>4</v>
      </c>
      <c r="F10" s="43">
        <v>1</v>
      </c>
      <c r="G10" s="43">
        <v>33</v>
      </c>
      <c r="H10" s="37"/>
      <c r="I10" s="41" t="s">
        <v>49</v>
      </c>
      <c r="J10" s="43"/>
      <c r="K10" s="37"/>
      <c r="L10" s="41" t="s">
        <v>113</v>
      </c>
      <c r="M10" s="54"/>
      <c r="N10" s="37"/>
      <c r="Q10" s="37"/>
      <c r="R10" s="37"/>
      <c r="S10" s="37"/>
    </row>
    <row r="11" spans="1:19" ht="20.25" customHeight="1" thickBot="1" x14ac:dyDescent="0.3">
      <c r="B11" s="41" t="s">
        <v>50</v>
      </c>
      <c r="C11" s="42"/>
      <c r="D11" s="42">
        <v>7.73</v>
      </c>
      <c r="E11" s="43"/>
      <c r="F11" s="43"/>
      <c r="G11" s="43"/>
      <c r="H11" s="37"/>
      <c r="I11" s="44" t="s">
        <v>61</v>
      </c>
      <c r="J11" s="43">
        <v>0</v>
      </c>
      <c r="K11" s="37"/>
      <c r="L11" s="41" t="s">
        <v>99</v>
      </c>
      <c r="M11" s="54"/>
      <c r="N11" s="37"/>
      <c r="Q11" s="37"/>
      <c r="R11" s="37"/>
      <c r="S11" s="37"/>
    </row>
    <row r="12" spans="1:19" s="4" customFormat="1" ht="20.25" customHeight="1" thickBot="1" x14ac:dyDescent="0.3">
      <c r="B12" s="41" t="s">
        <v>51</v>
      </c>
      <c r="C12" s="42"/>
      <c r="D12" s="42"/>
      <c r="E12" s="43"/>
      <c r="F12" s="43"/>
      <c r="G12" s="43"/>
      <c r="H12" s="37"/>
      <c r="I12" s="44" t="s">
        <v>131</v>
      </c>
      <c r="J12" s="43">
        <v>40</v>
      </c>
      <c r="K12" s="37"/>
      <c r="L12" s="41"/>
      <c r="M12" s="54"/>
      <c r="N12" s="37"/>
      <c r="Q12" s="37"/>
      <c r="R12" s="37"/>
      <c r="S12" s="37"/>
    </row>
    <row r="13" spans="1:19" s="4" customFormat="1" ht="20.25" customHeight="1" thickBot="1" x14ac:dyDescent="0.3">
      <c r="B13" s="41" t="s">
        <v>52</v>
      </c>
      <c r="C13" s="42"/>
      <c r="D13" s="42"/>
      <c r="E13" s="43"/>
      <c r="F13" s="43"/>
      <c r="G13" s="43"/>
      <c r="H13" s="37"/>
      <c r="I13" s="44" t="s">
        <v>123</v>
      </c>
      <c r="J13" s="43">
        <v>25</v>
      </c>
      <c r="K13" s="37"/>
      <c r="L13" s="41"/>
      <c r="M13" s="54"/>
      <c r="N13" s="37"/>
      <c r="Q13" s="37"/>
      <c r="R13" s="37"/>
      <c r="S13" s="37"/>
    </row>
    <row r="14" spans="1:19" ht="19.5" customHeight="1" thickBot="1" x14ac:dyDescent="0.3">
      <c r="B14" s="41" t="s">
        <v>94</v>
      </c>
      <c r="C14" s="42"/>
      <c r="D14" s="42"/>
      <c r="E14" s="43"/>
      <c r="F14" s="43"/>
      <c r="G14" s="43"/>
      <c r="H14" s="37"/>
      <c r="I14" s="44" t="s">
        <v>139</v>
      </c>
      <c r="J14" s="43"/>
      <c r="K14" s="37"/>
      <c r="L14" s="41" t="s">
        <v>114</v>
      </c>
      <c r="M14" s="54"/>
      <c r="N14" s="37"/>
      <c r="Q14" s="37"/>
      <c r="R14" s="37"/>
      <c r="S14" s="37"/>
    </row>
    <row r="15" spans="1:19" ht="21" customHeight="1" thickBot="1" x14ac:dyDescent="0.3">
      <c r="B15" s="44" t="s">
        <v>138</v>
      </c>
      <c r="C15" s="42"/>
      <c r="D15" s="42"/>
      <c r="E15" s="43"/>
      <c r="F15" s="45"/>
      <c r="G15" s="45"/>
      <c r="H15" s="37"/>
      <c r="I15" s="44" t="s">
        <v>139</v>
      </c>
      <c r="J15" s="43"/>
      <c r="K15" s="4"/>
      <c r="L15" s="58" t="s">
        <v>53</v>
      </c>
      <c r="M15" s="59">
        <f>SUM(M5+M6+M7+M8+M9+M10+M11+M14)</f>
        <v>1730</v>
      </c>
      <c r="N15" s="37"/>
      <c r="Q15" s="37"/>
      <c r="R15" s="37"/>
      <c r="S15" s="37"/>
    </row>
    <row r="16" spans="1:19" ht="20.45" customHeight="1" thickBot="1" x14ac:dyDescent="0.3">
      <c r="B16" s="44" t="s">
        <v>138</v>
      </c>
      <c r="C16" s="42"/>
      <c r="D16" s="42"/>
      <c r="E16" s="43"/>
      <c r="F16" s="45"/>
      <c r="G16" s="45"/>
      <c r="H16" s="37"/>
      <c r="I16" s="44"/>
      <c r="J16" s="43"/>
      <c r="K16" s="37"/>
      <c r="L16" s="67"/>
      <c r="M16" s="37"/>
      <c r="N16" s="37"/>
      <c r="Q16" s="37"/>
      <c r="R16" s="37"/>
      <c r="S16" s="37"/>
    </row>
    <row r="17" spans="1:19" ht="8.25" customHeight="1" thickBot="1" x14ac:dyDescent="0.3">
      <c r="B17" s="46"/>
      <c r="C17" s="47"/>
      <c r="D17" s="47"/>
      <c r="E17" s="47"/>
      <c r="F17" s="48"/>
      <c r="G17" s="48"/>
      <c r="H17" s="37"/>
      <c r="I17" s="46"/>
      <c r="J17" s="47"/>
      <c r="K17" s="37"/>
      <c r="L17" s="37"/>
      <c r="M17" s="37"/>
      <c r="N17" s="37"/>
      <c r="Q17" s="37"/>
      <c r="R17" s="37"/>
      <c r="S17" s="37"/>
    </row>
    <row r="18" spans="1:19" ht="27.75" customHeight="1" thickBot="1" x14ac:dyDescent="0.3">
      <c r="B18" s="63" t="s">
        <v>55</v>
      </c>
      <c r="C18" s="62">
        <f>SUM(C5+C6+C7+C8+C9+C10+C11+C14+C15+C16)</f>
        <v>534.39</v>
      </c>
      <c r="D18" s="62">
        <f>SUM(D5+D6+D7+D8+D9+D10+D11+D14+D15+D16)</f>
        <v>246.15</v>
      </c>
      <c r="E18" s="62">
        <f>SUM(E5+E6+E7+E8+E9+E10+E11+E14+E15+E16)</f>
        <v>9</v>
      </c>
      <c r="F18" s="62">
        <f>SUM(F5+F6+F7+F8+F9+F10+F11+F14+F15+F16)</f>
        <v>9</v>
      </c>
      <c r="G18" s="62">
        <f>SUM(G5+G6+G7+G8+G9+G10+G11+G14+G15+G16)</f>
        <v>384</v>
      </c>
      <c r="H18" s="37"/>
      <c r="I18" s="61" t="s">
        <v>57</v>
      </c>
      <c r="J18" s="62">
        <f>SUM(J5+J6+J7+J8+J9+J10+J11+J14+J15+J16)</f>
        <v>25.64</v>
      </c>
      <c r="K18" s="37"/>
      <c r="L18" s="148" t="s">
        <v>136</v>
      </c>
      <c r="M18" s="149">
        <f>SUM(M15-C18-D18-E18-F18-G18-J18)</f>
        <v>521.82000000000016</v>
      </c>
      <c r="N18" s="37"/>
      <c r="Q18" s="37"/>
      <c r="R18" s="37"/>
      <c r="S18" s="37"/>
    </row>
    <row r="19" spans="1:19" x14ac:dyDescent="0.25">
      <c r="A19" s="37"/>
      <c r="B19" s="37"/>
      <c r="C19" s="37"/>
      <c r="D19" s="37"/>
      <c r="E19" s="37"/>
      <c r="F19" s="37"/>
      <c r="G19" s="37"/>
      <c r="H19" s="37"/>
      <c r="I19" s="37"/>
      <c r="J19" s="79"/>
      <c r="K19" s="37"/>
      <c r="L19" s="37"/>
      <c r="M19" s="118"/>
      <c r="N19" s="37"/>
      <c r="Q19" s="37"/>
      <c r="R19" s="37"/>
      <c r="S19" s="37"/>
    </row>
    <row r="20" spans="1:19" ht="31.5" customHeight="1" x14ac:dyDescent="0.25">
      <c r="A20" s="37"/>
      <c r="B20" s="49"/>
      <c r="C20" s="119"/>
      <c r="D20" s="13"/>
      <c r="E20" s="49"/>
      <c r="F20" s="119"/>
      <c r="G20" s="119"/>
      <c r="H20" s="37"/>
      <c r="I20" s="37"/>
      <c r="J20" s="37"/>
      <c r="K20" s="37"/>
      <c r="L20" s="37"/>
      <c r="M20" s="118"/>
      <c r="N20" s="37"/>
      <c r="Q20" s="37"/>
      <c r="R20" s="37"/>
      <c r="S20" s="37"/>
    </row>
    <row r="21" spans="1:19" x14ac:dyDescent="0.25">
      <c r="A21" s="37"/>
      <c r="B21" s="37"/>
      <c r="C21" s="37"/>
      <c r="D21" s="37"/>
      <c r="E21" s="37"/>
      <c r="F21" s="37"/>
      <c r="G21" s="37"/>
      <c r="H21" s="37"/>
      <c r="I21" s="37"/>
      <c r="J21" s="37"/>
      <c r="K21" s="37"/>
      <c r="L21" s="37"/>
      <c r="M21" s="118"/>
      <c r="N21" s="37"/>
      <c r="Q21" s="37"/>
      <c r="R21" s="37"/>
      <c r="S21" s="37"/>
    </row>
    <row r="22" spans="1:19" x14ac:dyDescent="0.25">
      <c r="A22" s="37"/>
      <c r="B22" s="37"/>
      <c r="C22" s="37"/>
      <c r="D22" s="37"/>
      <c r="E22" s="37"/>
      <c r="F22" s="37"/>
      <c r="G22" s="37"/>
      <c r="H22" s="37"/>
      <c r="I22" s="37"/>
      <c r="J22" s="37"/>
      <c r="K22" s="37"/>
      <c r="L22" s="37"/>
      <c r="M22" s="37"/>
      <c r="N22" s="37"/>
      <c r="O22" s="37"/>
      <c r="P22" s="37"/>
      <c r="Q22" s="37"/>
      <c r="R22" s="37"/>
      <c r="S22" s="37"/>
    </row>
    <row r="23" spans="1:19" x14ac:dyDescent="0.25">
      <c r="A23" s="37"/>
      <c r="B23" s="37"/>
      <c r="C23" s="37"/>
      <c r="D23" s="37"/>
      <c r="E23" s="37"/>
      <c r="F23" s="37"/>
      <c r="G23" s="37"/>
      <c r="H23" s="37"/>
      <c r="I23" s="37"/>
      <c r="J23" s="37"/>
      <c r="K23" s="37"/>
      <c r="L23" s="37"/>
      <c r="M23" s="37"/>
      <c r="N23" s="37"/>
      <c r="O23" s="37"/>
      <c r="P23" s="37"/>
      <c r="Q23" s="37"/>
      <c r="R23" s="37"/>
      <c r="S23" s="37"/>
    </row>
    <row r="24" spans="1:19" x14ac:dyDescent="0.25">
      <c r="A24" s="37"/>
      <c r="B24" s="37"/>
      <c r="C24" s="37"/>
      <c r="D24" s="37"/>
      <c r="E24" s="37"/>
      <c r="F24" s="37"/>
      <c r="G24" s="37"/>
      <c r="H24" s="37"/>
      <c r="I24" s="37"/>
      <c r="J24" s="37"/>
      <c r="K24" s="37"/>
      <c r="L24" s="37"/>
      <c r="M24" s="37"/>
      <c r="N24" s="37"/>
      <c r="O24" s="37"/>
      <c r="P24" s="37"/>
      <c r="Q24" s="37"/>
      <c r="R24" s="37"/>
      <c r="S24" s="37"/>
    </row>
    <row r="25" spans="1:19" x14ac:dyDescent="0.25">
      <c r="A25" s="37"/>
      <c r="B25" s="37"/>
      <c r="C25" s="37"/>
      <c r="D25" s="37"/>
      <c r="E25" s="37"/>
      <c r="F25" s="37"/>
      <c r="G25" s="37"/>
      <c r="H25" s="37"/>
      <c r="I25" s="37"/>
      <c r="J25" s="37"/>
      <c r="K25" s="37"/>
      <c r="L25" s="37"/>
      <c r="M25" s="37"/>
      <c r="N25" s="37"/>
      <c r="O25" s="37"/>
      <c r="P25" s="37"/>
      <c r="Q25" s="37"/>
      <c r="R25" s="37"/>
      <c r="S25" s="37"/>
    </row>
    <row r="26" spans="1:19" x14ac:dyDescent="0.25">
      <c r="B26" s="37"/>
      <c r="C26" s="37"/>
      <c r="D26" s="37"/>
      <c r="E26" s="37"/>
      <c r="F26" s="37"/>
      <c r="G26" s="37"/>
      <c r="H26" s="37"/>
      <c r="I26" s="37"/>
      <c r="J26" s="37"/>
      <c r="K26" s="37"/>
      <c r="L26" s="37"/>
      <c r="M26" s="37"/>
      <c r="N26" s="37"/>
      <c r="O26" s="37"/>
      <c r="P26" s="37"/>
      <c r="Q26" s="37"/>
      <c r="R26" s="37"/>
      <c r="S26" s="37"/>
    </row>
    <row r="27" spans="1:19" x14ac:dyDescent="0.25">
      <c r="B27" s="37"/>
      <c r="C27" s="37"/>
      <c r="D27" s="37"/>
      <c r="E27" s="37"/>
      <c r="F27" s="37"/>
      <c r="G27" s="37"/>
      <c r="H27" s="37"/>
      <c r="I27" s="37"/>
      <c r="J27" s="37"/>
      <c r="K27" s="37"/>
      <c r="L27" s="37"/>
      <c r="M27" s="37"/>
      <c r="N27" s="37"/>
      <c r="O27" s="37"/>
      <c r="P27" s="37"/>
      <c r="Q27" s="37"/>
      <c r="R27" s="37"/>
      <c r="S27" s="37"/>
    </row>
    <row r="28" spans="1:19" x14ac:dyDescent="0.25">
      <c r="B28" s="37"/>
      <c r="C28" s="37"/>
      <c r="D28" s="37"/>
      <c r="E28" s="37"/>
      <c r="F28" s="37"/>
      <c r="G28" s="37"/>
      <c r="H28" s="37"/>
      <c r="I28" s="37"/>
      <c r="J28" s="37"/>
      <c r="K28" s="37"/>
      <c r="L28" s="37"/>
      <c r="M28" s="37"/>
      <c r="N28" s="37"/>
      <c r="O28" s="37"/>
      <c r="P28" s="37"/>
      <c r="Q28" s="37"/>
      <c r="R28" s="37"/>
      <c r="S28" s="37"/>
    </row>
    <row r="29" spans="1:19" x14ac:dyDescent="0.25">
      <c r="B29" s="37"/>
      <c r="C29" s="37"/>
      <c r="D29" s="37"/>
      <c r="E29" s="37"/>
      <c r="F29" s="37"/>
      <c r="G29" s="37"/>
      <c r="H29" s="37"/>
      <c r="I29" s="37"/>
      <c r="J29" s="37"/>
      <c r="K29" s="37"/>
      <c r="L29" s="37"/>
      <c r="M29" s="37"/>
      <c r="N29" s="37"/>
      <c r="O29" s="37"/>
      <c r="P29" s="37"/>
      <c r="Q29" s="37"/>
      <c r="R29" s="37"/>
      <c r="S29" s="37"/>
    </row>
    <row r="30" spans="1:19" x14ac:dyDescent="0.25">
      <c r="B30" s="37"/>
      <c r="C30" s="37"/>
      <c r="D30" s="37"/>
      <c r="E30" s="37"/>
      <c r="F30" s="37"/>
      <c r="G30" s="37"/>
      <c r="H30" s="37"/>
      <c r="I30" s="37"/>
      <c r="J30" s="37"/>
      <c r="K30" s="37"/>
      <c r="L30" s="37"/>
      <c r="M30" s="37"/>
      <c r="N30" s="37"/>
      <c r="O30" s="37"/>
      <c r="P30" s="37"/>
      <c r="Q30" s="37"/>
      <c r="R30" s="37"/>
      <c r="S30" s="37"/>
    </row>
  </sheetData>
  <mergeCells count="4">
    <mergeCell ref="O5:O6"/>
    <mergeCell ref="P5:P6"/>
    <mergeCell ref="E2:J2"/>
    <mergeCell ref="L2:Q2"/>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X28"/>
  <sheetViews>
    <sheetView zoomScale="120" zoomScaleNormal="120" workbookViewId="0">
      <selection activeCell="L12" sqref="L12"/>
    </sheetView>
  </sheetViews>
  <sheetFormatPr baseColWidth="10" defaultColWidth="11.42578125" defaultRowHeight="15" x14ac:dyDescent="0.25"/>
  <cols>
    <col min="1" max="1" width="9.140625" style="1" customWidth="1"/>
    <col min="2" max="2" width="70.42578125" style="1" customWidth="1"/>
    <col min="3" max="3" width="11.85546875" style="1" customWidth="1"/>
    <col min="4" max="4" width="40.42578125" style="1" customWidth="1"/>
    <col min="5" max="5" width="7.85546875" style="1" customWidth="1"/>
    <col min="6" max="8" width="11.42578125" style="1"/>
    <col min="9" max="9" width="3" style="1" customWidth="1"/>
    <col min="10" max="10" width="0.28515625" style="1" customWidth="1"/>
    <col min="11" max="16384" width="11.42578125" style="1"/>
  </cols>
  <sheetData>
    <row r="1" spans="1:24" ht="20.25" customHeight="1" thickBot="1" x14ac:dyDescent="0.3">
      <c r="A1" s="191" t="s">
        <v>77</v>
      </c>
      <c r="B1" s="192"/>
      <c r="C1" s="192"/>
      <c r="D1" s="192"/>
      <c r="E1" s="192"/>
      <c r="F1" s="192"/>
      <c r="G1" s="192"/>
      <c r="H1" s="192"/>
      <c r="I1" s="192"/>
      <c r="J1" s="192"/>
      <c r="K1" s="104"/>
      <c r="L1" s="104"/>
      <c r="M1" s="104"/>
      <c r="N1" s="104"/>
      <c r="O1" s="104"/>
      <c r="P1" s="104"/>
      <c r="Q1" s="104"/>
      <c r="R1" s="104"/>
      <c r="S1" s="104"/>
      <c r="T1" s="104"/>
      <c r="U1" s="104"/>
      <c r="V1" s="104"/>
      <c r="W1" s="104"/>
      <c r="X1" s="104"/>
    </row>
    <row r="2" spans="1:24" ht="19.5" customHeight="1" x14ac:dyDescent="0.25">
      <c r="A2" s="94"/>
      <c r="B2" s="20"/>
      <c r="C2" s="20"/>
      <c r="D2" s="108" t="s">
        <v>76</v>
      </c>
      <c r="E2" s="20"/>
      <c r="F2" s="214" t="s">
        <v>159</v>
      </c>
      <c r="G2" s="215"/>
      <c r="H2" s="215"/>
      <c r="I2" s="215"/>
      <c r="J2" s="216"/>
      <c r="K2" s="104"/>
      <c r="L2" s="104"/>
      <c r="M2" s="104"/>
      <c r="N2" s="104"/>
      <c r="O2" s="104"/>
      <c r="P2" s="104"/>
      <c r="Q2" s="104"/>
      <c r="R2" s="104"/>
      <c r="S2" s="104"/>
      <c r="T2" s="104"/>
      <c r="U2" s="104"/>
      <c r="V2" s="104"/>
      <c r="W2" s="104"/>
      <c r="X2" s="104"/>
    </row>
    <row r="3" spans="1:24" ht="24.75" customHeight="1" x14ac:dyDescent="0.25">
      <c r="A3" s="94"/>
      <c r="B3" s="89" t="s">
        <v>19</v>
      </c>
      <c r="C3" s="105"/>
      <c r="D3" s="106" t="s">
        <v>22</v>
      </c>
      <c r="E3" s="102"/>
      <c r="F3" s="217"/>
      <c r="G3" s="193"/>
      <c r="H3" s="193"/>
      <c r="I3" s="193"/>
      <c r="J3" s="218"/>
      <c r="K3" s="104"/>
      <c r="L3" s="104"/>
      <c r="M3" s="104"/>
      <c r="N3" s="104"/>
      <c r="O3" s="104"/>
      <c r="P3" s="104"/>
      <c r="Q3" s="104"/>
      <c r="R3" s="104"/>
      <c r="S3" s="104"/>
      <c r="T3" s="104"/>
      <c r="U3" s="104"/>
      <c r="V3" s="104"/>
      <c r="W3" s="104"/>
      <c r="X3" s="104"/>
    </row>
    <row r="4" spans="1:24" ht="2.25" customHeight="1" x14ac:dyDescent="0.25">
      <c r="A4" s="94"/>
      <c r="B4" s="89"/>
      <c r="C4" s="21"/>
      <c r="D4" s="101"/>
      <c r="E4" s="101"/>
      <c r="F4" s="217"/>
      <c r="G4" s="193"/>
      <c r="H4" s="193"/>
      <c r="I4" s="193"/>
      <c r="J4" s="218"/>
      <c r="K4" s="104"/>
      <c r="L4" s="104"/>
      <c r="M4" s="104"/>
      <c r="N4" s="104"/>
      <c r="O4" s="104"/>
      <c r="P4" s="104"/>
      <c r="Q4" s="104"/>
      <c r="R4" s="104"/>
      <c r="S4" s="104"/>
      <c r="T4" s="104"/>
      <c r="U4" s="104"/>
      <c r="V4" s="104"/>
      <c r="W4" s="104"/>
      <c r="X4" s="104"/>
    </row>
    <row r="5" spans="1:24" ht="23.25" customHeight="1" x14ac:dyDescent="0.25">
      <c r="A5" s="94"/>
      <c r="B5" s="89" t="s">
        <v>71</v>
      </c>
      <c r="C5" s="21"/>
      <c r="D5" s="106">
        <v>1</v>
      </c>
      <c r="E5" s="102"/>
      <c r="F5" s="217"/>
      <c r="G5" s="193"/>
      <c r="H5" s="193"/>
      <c r="I5" s="193"/>
      <c r="J5" s="218"/>
      <c r="K5" s="104"/>
      <c r="L5" s="104"/>
      <c r="M5" s="104"/>
      <c r="N5" s="104"/>
      <c r="O5" s="104"/>
      <c r="P5" s="104"/>
      <c r="Q5" s="104"/>
      <c r="R5" s="104"/>
      <c r="S5" s="104"/>
      <c r="T5" s="104"/>
      <c r="U5" s="104"/>
      <c r="V5" s="104"/>
      <c r="W5" s="104"/>
      <c r="X5" s="104"/>
    </row>
    <row r="6" spans="1:24" ht="27" customHeight="1" x14ac:dyDescent="0.25">
      <c r="A6" s="94"/>
      <c r="B6" s="89"/>
      <c r="C6" s="21"/>
      <c r="D6" s="101"/>
      <c r="E6" s="101"/>
      <c r="F6" s="217"/>
      <c r="G6" s="193"/>
      <c r="H6" s="193"/>
      <c r="I6" s="193"/>
      <c r="J6" s="218"/>
      <c r="K6" s="104"/>
      <c r="L6" s="104"/>
      <c r="M6" s="104"/>
      <c r="N6" s="104"/>
      <c r="O6" s="104"/>
      <c r="P6" s="104"/>
      <c r="Q6" s="104"/>
      <c r="R6" s="104"/>
      <c r="S6" s="104"/>
      <c r="T6" s="104"/>
      <c r="U6" s="104"/>
      <c r="V6" s="104"/>
      <c r="W6" s="104"/>
      <c r="X6" s="104"/>
    </row>
    <row r="7" spans="1:24" ht="24" customHeight="1" x14ac:dyDescent="0.25">
      <c r="A7" s="94"/>
      <c r="B7" s="90" t="s">
        <v>69</v>
      </c>
      <c r="C7" s="21"/>
      <c r="D7" s="107"/>
      <c r="E7" s="103"/>
      <c r="F7" s="217"/>
      <c r="G7" s="193"/>
      <c r="H7" s="193"/>
      <c r="I7" s="193"/>
      <c r="J7" s="218"/>
      <c r="K7" s="104"/>
      <c r="L7" s="104"/>
      <c r="M7" s="104"/>
      <c r="N7" s="104"/>
      <c r="O7" s="104"/>
      <c r="P7" s="104"/>
      <c r="Q7" s="104"/>
      <c r="R7" s="104"/>
      <c r="S7" s="104"/>
      <c r="T7" s="104"/>
      <c r="U7" s="104"/>
      <c r="V7" s="104"/>
      <c r="W7" s="104"/>
      <c r="X7" s="104"/>
    </row>
    <row r="8" spans="1:24" ht="27" customHeight="1" x14ac:dyDescent="0.25">
      <c r="A8" s="94"/>
      <c r="B8" s="91"/>
      <c r="C8" s="21"/>
      <c r="D8" s="23"/>
      <c r="E8" s="23"/>
      <c r="F8" s="217"/>
      <c r="G8" s="193"/>
      <c r="H8" s="193"/>
      <c r="I8" s="193"/>
      <c r="J8" s="218"/>
      <c r="K8" s="104"/>
      <c r="L8" s="104"/>
      <c r="M8" s="104"/>
      <c r="N8" s="104"/>
      <c r="O8" s="104"/>
      <c r="P8" s="104"/>
      <c r="Q8" s="104"/>
      <c r="R8" s="104"/>
      <c r="S8" s="104"/>
      <c r="T8" s="104"/>
      <c r="U8" s="104"/>
      <c r="V8" s="104"/>
      <c r="W8" s="104"/>
      <c r="X8" s="104"/>
    </row>
    <row r="9" spans="1:24" ht="28.5" hidden="1" customHeight="1" x14ac:dyDescent="0.25">
      <c r="A9" s="94"/>
      <c r="B9" s="91"/>
      <c r="C9" s="21"/>
      <c r="D9" s="23"/>
      <c r="E9" s="23"/>
      <c r="F9" s="217"/>
      <c r="G9" s="193"/>
      <c r="H9" s="193"/>
      <c r="I9" s="193"/>
      <c r="J9" s="218"/>
      <c r="K9" s="104"/>
      <c r="L9" s="104"/>
      <c r="M9" s="104"/>
      <c r="N9" s="104"/>
      <c r="O9" s="104"/>
      <c r="P9" s="104"/>
      <c r="Q9" s="104"/>
      <c r="R9" s="104"/>
      <c r="S9" s="104"/>
      <c r="T9" s="104"/>
      <c r="U9" s="104"/>
      <c r="V9" s="104"/>
      <c r="W9" s="104"/>
      <c r="X9" s="104"/>
    </row>
    <row r="10" spans="1:24" ht="25.5" customHeight="1" thickBot="1" x14ac:dyDescent="0.3">
      <c r="A10" s="94"/>
      <c r="B10" s="89" t="s">
        <v>74</v>
      </c>
      <c r="C10" s="88"/>
      <c r="D10" s="147">
        <v>20000</v>
      </c>
      <c r="E10" s="102"/>
      <c r="F10" s="219"/>
      <c r="G10" s="220"/>
      <c r="H10" s="220"/>
      <c r="I10" s="220"/>
      <c r="J10" s="221"/>
      <c r="K10" s="104"/>
      <c r="L10" s="104"/>
      <c r="M10" s="104"/>
      <c r="N10" s="104"/>
      <c r="O10" s="104"/>
      <c r="P10" s="104"/>
      <c r="Q10" s="104"/>
      <c r="R10" s="104"/>
      <c r="S10" s="104"/>
      <c r="T10" s="104"/>
      <c r="U10" s="104"/>
      <c r="V10" s="104"/>
      <c r="W10" s="104"/>
      <c r="X10" s="104"/>
    </row>
    <row r="11" spans="1:24" ht="39" customHeight="1" x14ac:dyDescent="0.25">
      <c r="A11" s="94"/>
      <c r="B11" s="95" t="s">
        <v>68</v>
      </c>
      <c r="C11" s="21"/>
      <c r="D11" s="24"/>
      <c r="E11" s="24"/>
      <c r="F11" s="194" t="s">
        <v>160</v>
      </c>
      <c r="G11" s="195"/>
      <c r="H11" s="195"/>
      <c r="I11" s="195"/>
      <c r="J11" s="20"/>
      <c r="K11" s="104"/>
      <c r="L11" s="104"/>
      <c r="M11" s="104"/>
      <c r="N11" s="104"/>
      <c r="O11" s="104"/>
      <c r="P11" s="104"/>
      <c r="Q11" s="104"/>
      <c r="R11" s="104"/>
      <c r="S11" s="104"/>
      <c r="T11" s="104"/>
      <c r="U11" s="104"/>
      <c r="V11" s="104"/>
      <c r="W11" s="104"/>
      <c r="X11" s="104"/>
    </row>
    <row r="12" spans="1:24" ht="21" customHeight="1" x14ac:dyDescent="0.25">
      <c r="A12" s="94"/>
      <c r="B12" s="25" t="s">
        <v>20</v>
      </c>
      <c r="C12" s="25"/>
      <c r="D12" s="100">
        <f>IF(D7="", Réglages!O31, Réglages!O31+0.5)</f>
        <v>1.5</v>
      </c>
      <c r="E12" s="100"/>
      <c r="F12" s="196" t="s">
        <v>75</v>
      </c>
      <c r="G12" s="197"/>
      <c r="H12" s="197"/>
      <c r="I12" s="20"/>
      <c r="J12" s="20"/>
      <c r="K12" s="104"/>
      <c r="L12" s="104"/>
      <c r="M12" s="104"/>
      <c r="N12" s="104"/>
      <c r="O12" s="104"/>
      <c r="P12" s="104"/>
      <c r="Q12" s="104"/>
      <c r="R12" s="104"/>
      <c r="S12" s="104"/>
      <c r="T12" s="104"/>
      <c r="U12" s="104"/>
      <c r="V12" s="104"/>
      <c r="W12" s="104"/>
      <c r="X12" s="104"/>
    </row>
    <row r="13" spans="1:24" ht="6" customHeight="1" x14ac:dyDescent="0.25">
      <c r="A13" s="94"/>
      <c r="B13" s="92"/>
      <c r="C13" s="21"/>
      <c r="D13" s="24"/>
      <c r="E13" s="24"/>
      <c r="F13" s="20"/>
      <c r="G13" s="20"/>
      <c r="H13" s="20"/>
      <c r="I13" s="20"/>
      <c r="J13" s="20"/>
      <c r="K13" s="104"/>
      <c r="L13" s="104"/>
      <c r="M13" s="104"/>
      <c r="N13" s="104"/>
      <c r="O13" s="104"/>
      <c r="P13" s="104"/>
      <c r="Q13" s="104"/>
      <c r="R13" s="104"/>
      <c r="S13" s="104"/>
      <c r="T13" s="104"/>
      <c r="U13" s="104"/>
      <c r="V13" s="104"/>
      <c r="W13" s="104"/>
      <c r="X13" s="104"/>
    </row>
    <row r="14" spans="1:24" ht="21" customHeight="1" x14ac:dyDescent="0.25">
      <c r="A14" s="94"/>
      <c r="B14" s="26" t="s">
        <v>21</v>
      </c>
      <c r="C14" s="26"/>
      <c r="D14" s="27">
        <f>IF(D3="Célibataire-Divorcé-Veuf", Réglages!I21, Réglages!I40)</f>
        <v>740.53000000000009</v>
      </c>
      <c r="E14" s="27"/>
      <c r="F14" s="20"/>
      <c r="G14" s="20"/>
      <c r="H14" s="20"/>
      <c r="I14" s="20"/>
      <c r="J14" s="20"/>
      <c r="K14" s="104"/>
      <c r="L14" s="104"/>
      <c r="M14" s="104"/>
      <c r="N14" s="104"/>
      <c r="O14" s="104"/>
      <c r="P14" s="104"/>
      <c r="Q14" s="104"/>
      <c r="R14" s="104"/>
      <c r="S14" s="104"/>
      <c r="T14" s="104"/>
      <c r="U14" s="104"/>
      <c r="V14" s="104"/>
      <c r="W14" s="104"/>
      <c r="X14" s="104"/>
    </row>
    <row r="15" spans="1:24" ht="37.5" customHeight="1" x14ac:dyDescent="0.25">
      <c r="A15" s="94"/>
      <c r="B15" s="93" t="s">
        <v>70</v>
      </c>
      <c r="C15" s="26"/>
      <c r="D15" s="27">
        <f>IF(D3="Célibataire-Divorcé-Veuf", Réglages!I22, Réglages!I41)</f>
        <v>621.35249999999996</v>
      </c>
      <c r="E15" s="27"/>
      <c r="F15" s="190"/>
      <c r="G15" s="190"/>
      <c r="H15" s="190"/>
      <c r="I15" s="190"/>
      <c r="J15" s="190"/>
      <c r="K15" s="104"/>
      <c r="L15" s="104"/>
      <c r="M15" s="104"/>
      <c r="N15" s="104"/>
      <c r="O15" s="104"/>
      <c r="P15" s="104"/>
      <c r="Q15" s="104"/>
      <c r="R15" s="104"/>
      <c r="S15" s="104"/>
      <c r="T15" s="104"/>
      <c r="U15" s="104"/>
      <c r="V15" s="104"/>
      <c r="W15" s="104"/>
      <c r="X15" s="104"/>
    </row>
    <row r="16" spans="1:24" ht="24" customHeight="1" x14ac:dyDescent="0.25">
      <c r="A16" s="94"/>
      <c r="B16" s="28" t="s">
        <v>166</v>
      </c>
      <c r="C16" s="28"/>
      <c r="D16" s="29">
        <f>IF(D3="Célibataire-Divorcé-Veuf", Réglages!I23, Réglages!I42)</f>
        <v>119.17750000000012</v>
      </c>
      <c r="E16" s="29"/>
      <c r="F16" s="20"/>
      <c r="G16" s="20"/>
      <c r="H16" s="20"/>
      <c r="I16" s="20"/>
      <c r="J16" s="20"/>
      <c r="K16" s="104"/>
      <c r="L16" s="104"/>
      <c r="M16" s="104"/>
      <c r="N16" s="104"/>
      <c r="O16" s="104"/>
      <c r="P16" s="104"/>
      <c r="Q16" s="104"/>
      <c r="R16" s="104"/>
      <c r="S16" s="104"/>
      <c r="T16" s="104"/>
      <c r="U16" s="104"/>
      <c r="V16" s="104"/>
      <c r="W16" s="104"/>
      <c r="X16" s="104"/>
    </row>
    <row r="17" spans="1:24" ht="45" customHeight="1" x14ac:dyDescent="0.25">
      <c r="A17" s="94"/>
      <c r="B17" s="99" t="s">
        <v>28</v>
      </c>
      <c r="C17" s="96"/>
      <c r="D17" s="96"/>
      <c r="E17" s="96"/>
      <c r="F17" s="96"/>
      <c r="G17" s="96"/>
      <c r="H17" s="96"/>
      <c r="I17" s="96"/>
      <c r="J17" s="96"/>
      <c r="K17" s="104"/>
      <c r="L17" s="104"/>
      <c r="M17" s="104"/>
      <c r="N17" s="104"/>
      <c r="O17" s="104"/>
      <c r="P17" s="104"/>
      <c r="Q17" s="104"/>
      <c r="R17" s="104"/>
      <c r="S17" s="104"/>
      <c r="T17" s="104"/>
      <c r="U17" s="104"/>
      <c r="V17" s="104"/>
      <c r="W17" s="104"/>
      <c r="X17" s="104"/>
    </row>
    <row r="18" spans="1:24" x14ac:dyDescent="0.25">
      <c r="A18" s="94"/>
      <c r="B18" s="98"/>
      <c r="C18" s="97"/>
      <c r="D18" s="97"/>
      <c r="E18" s="97"/>
      <c r="F18" s="97"/>
      <c r="G18" s="97"/>
      <c r="H18" s="97"/>
      <c r="I18" s="97"/>
      <c r="J18" s="97"/>
      <c r="K18" s="104"/>
      <c r="L18" s="104"/>
      <c r="M18" s="104"/>
      <c r="N18" s="104"/>
      <c r="O18" s="104"/>
      <c r="P18" s="104"/>
      <c r="Q18" s="104"/>
      <c r="R18" s="104"/>
      <c r="S18" s="104"/>
      <c r="T18" s="104"/>
      <c r="U18" s="104"/>
      <c r="V18" s="104"/>
      <c r="W18" s="104"/>
      <c r="X18" s="104"/>
    </row>
    <row r="19" spans="1:24" hidden="1" x14ac:dyDescent="0.25">
      <c r="A19" s="94"/>
      <c r="B19" s="20"/>
      <c r="C19" s="20"/>
      <c r="D19" s="20"/>
      <c r="E19" s="20"/>
      <c r="F19" s="20"/>
      <c r="G19" s="20"/>
      <c r="H19" s="20"/>
      <c r="I19" s="20"/>
      <c r="J19" s="20"/>
      <c r="K19" s="104"/>
      <c r="L19" s="104"/>
      <c r="M19" s="104"/>
      <c r="N19" s="104"/>
      <c r="O19" s="104"/>
      <c r="P19" s="104"/>
      <c r="Q19" s="104"/>
      <c r="R19" s="104"/>
      <c r="S19" s="104"/>
      <c r="T19" s="104"/>
      <c r="U19" s="104"/>
      <c r="V19" s="104"/>
      <c r="W19" s="104"/>
      <c r="X19" s="104"/>
    </row>
    <row r="20" spans="1:24" ht="15" hidden="1" customHeight="1" x14ac:dyDescent="0.25">
      <c r="A20" s="94"/>
      <c r="B20" s="20"/>
      <c r="C20" s="20"/>
      <c r="D20" s="20"/>
      <c r="E20" s="20"/>
      <c r="F20" s="20"/>
      <c r="G20" s="20"/>
      <c r="H20" s="20"/>
      <c r="I20" s="20"/>
      <c r="J20" s="20"/>
      <c r="K20" s="104"/>
      <c r="L20" s="104"/>
      <c r="M20" s="104"/>
      <c r="N20" s="104"/>
      <c r="O20" s="104"/>
      <c r="P20" s="104"/>
      <c r="Q20" s="104"/>
      <c r="R20" s="104"/>
      <c r="S20" s="104"/>
      <c r="T20" s="104"/>
      <c r="U20" s="104"/>
      <c r="V20" s="104"/>
      <c r="W20" s="104"/>
      <c r="X20" s="104"/>
    </row>
    <row r="21" spans="1:24" x14ac:dyDescent="0.25">
      <c r="A21" s="94"/>
      <c r="B21" s="20"/>
      <c r="C21" s="20"/>
      <c r="D21" s="20"/>
      <c r="E21" s="20"/>
      <c r="F21" s="20"/>
      <c r="G21" s="20"/>
      <c r="H21" s="20"/>
      <c r="I21" s="20"/>
      <c r="J21" s="20"/>
      <c r="K21" s="104"/>
      <c r="L21" s="104"/>
      <c r="M21" s="104"/>
      <c r="N21" s="104"/>
      <c r="O21" s="104"/>
      <c r="P21" s="104"/>
      <c r="Q21" s="104"/>
      <c r="R21" s="104"/>
      <c r="S21" s="104"/>
      <c r="T21" s="104"/>
      <c r="U21" s="104"/>
      <c r="V21" s="104"/>
      <c r="W21" s="104"/>
      <c r="X21" s="104"/>
    </row>
    <row r="22" spans="1:24" x14ac:dyDescent="0.25">
      <c r="B22" s="20"/>
      <c r="C22" s="20"/>
      <c r="D22" s="20"/>
      <c r="E22" s="20"/>
      <c r="F22" s="20"/>
      <c r="G22" s="20"/>
      <c r="H22" s="20"/>
      <c r="I22" s="20"/>
      <c r="J22" s="20"/>
      <c r="K22" s="20"/>
      <c r="L22" s="20"/>
      <c r="M22" s="20"/>
      <c r="N22" s="20"/>
      <c r="O22" s="20"/>
      <c r="P22" s="20"/>
      <c r="Q22" s="20"/>
      <c r="R22" s="20"/>
      <c r="S22" s="20"/>
      <c r="T22" s="20"/>
      <c r="U22" s="20"/>
      <c r="V22" s="20"/>
      <c r="W22" s="20"/>
      <c r="X22" s="20"/>
    </row>
    <row r="23" spans="1:24" x14ac:dyDescent="0.25">
      <c r="B23" s="30"/>
      <c r="C23" s="30"/>
      <c r="D23" s="30"/>
      <c r="E23" s="30"/>
      <c r="F23" s="30"/>
      <c r="G23" s="30"/>
      <c r="H23" s="30"/>
      <c r="I23" s="30"/>
      <c r="J23" s="30"/>
      <c r="K23" s="30"/>
      <c r="L23" s="30"/>
      <c r="M23" s="30"/>
      <c r="N23" s="30"/>
      <c r="O23" s="30"/>
      <c r="P23" s="30"/>
      <c r="Q23" s="30"/>
      <c r="R23" s="30"/>
      <c r="S23" s="30"/>
      <c r="T23" s="30"/>
      <c r="U23" s="30"/>
      <c r="V23" s="30"/>
      <c r="W23" s="30"/>
      <c r="X23" s="30"/>
    </row>
    <row r="24" spans="1:24" x14ac:dyDescent="0.25">
      <c r="B24" s="30"/>
      <c r="C24" s="30"/>
      <c r="D24" s="30"/>
      <c r="E24" s="30"/>
      <c r="F24" s="30"/>
      <c r="G24" s="30"/>
      <c r="H24" s="30"/>
      <c r="I24" s="30"/>
      <c r="J24" s="30"/>
      <c r="K24" s="30"/>
      <c r="L24" s="30"/>
      <c r="M24" s="30"/>
      <c r="N24" s="30"/>
      <c r="O24" s="30"/>
      <c r="P24" s="30"/>
      <c r="Q24" s="30"/>
      <c r="R24" s="30"/>
      <c r="S24" s="30"/>
      <c r="T24" s="30"/>
      <c r="U24" s="30"/>
      <c r="V24" s="30"/>
      <c r="W24" s="30"/>
      <c r="X24" s="30"/>
    </row>
    <row r="25" spans="1:24" x14ac:dyDescent="0.25">
      <c r="B25" s="30"/>
      <c r="C25" s="30"/>
      <c r="D25" s="30"/>
      <c r="E25" s="30"/>
      <c r="F25" s="30"/>
      <c r="G25" s="30"/>
      <c r="H25" s="30"/>
      <c r="I25" s="30"/>
      <c r="J25" s="30"/>
      <c r="K25" s="30"/>
      <c r="L25" s="30"/>
      <c r="M25" s="30"/>
      <c r="N25" s="30"/>
      <c r="O25" s="30"/>
      <c r="P25" s="30"/>
      <c r="Q25" s="30"/>
      <c r="R25" s="30"/>
      <c r="S25" s="30"/>
      <c r="T25" s="30"/>
      <c r="U25" s="30"/>
      <c r="V25" s="30"/>
      <c r="W25" s="30"/>
      <c r="X25" s="30"/>
    </row>
    <row r="26" spans="1:24" x14ac:dyDescent="0.25">
      <c r="B26" s="30"/>
      <c r="C26" s="30"/>
      <c r="D26" s="30"/>
      <c r="E26" s="30"/>
      <c r="F26" s="30"/>
      <c r="G26" s="30"/>
      <c r="H26" s="30"/>
      <c r="I26" s="30"/>
      <c r="J26" s="30"/>
      <c r="K26" s="30"/>
      <c r="L26" s="30"/>
      <c r="M26" s="30"/>
      <c r="N26" s="30"/>
      <c r="O26" s="30"/>
      <c r="P26" s="30"/>
      <c r="Q26" s="30"/>
      <c r="R26" s="30"/>
      <c r="S26" s="30"/>
      <c r="T26" s="30"/>
      <c r="U26" s="30"/>
      <c r="V26" s="30"/>
      <c r="W26" s="30"/>
      <c r="X26" s="30"/>
    </row>
    <row r="27" spans="1:24" x14ac:dyDescent="0.25">
      <c r="B27" s="30"/>
      <c r="C27" s="30"/>
      <c r="D27" s="30"/>
      <c r="E27" s="30"/>
      <c r="F27" s="30"/>
      <c r="G27" s="30"/>
      <c r="H27" s="30"/>
      <c r="I27" s="30"/>
      <c r="J27" s="30"/>
      <c r="K27" s="30"/>
      <c r="L27" s="30"/>
      <c r="M27" s="30"/>
      <c r="N27" s="30"/>
      <c r="O27" s="30"/>
      <c r="P27" s="30"/>
      <c r="Q27" s="30"/>
      <c r="R27" s="30"/>
      <c r="S27" s="30"/>
      <c r="T27" s="30"/>
      <c r="U27" s="30"/>
      <c r="V27" s="30"/>
      <c r="W27" s="30"/>
      <c r="X27" s="30"/>
    </row>
    <row r="28" spans="1:24" x14ac:dyDescent="0.25">
      <c r="B28" s="30"/>
      <c r="C28" s="30"/>
      <c r="D28" s="30"/>
      <c r="E28" s="30"/>
      <c r="F28" s="30"/>
      <c r="G28" s="30"/>
      <c r="H28" s="30"/>
      <c r="I28" s="30"/>
      <c r="J28" s="30"/>
      <c r="K28" s="30"/>
      <c r="L28" s="30"/>
      <c r="M28" s="30"/>
      <c r="N28" s="30"/>
      <c r="O28" s="30"/>
      <c r="P28" s="30"/>
      <c r="Q28" s="30"/>
      <c r="R28" s="30"/>
      <c r="S28" s="30"/>
      <c r="T28" s="30"/>
      <c r="U28" s="30"/>
      <c r="V28" s="30"/>
      <c r="W28" s="30"/>
      <c r="X28" s="30"/>
    </row>
  </sheetData>
  <mergeCells count="5">
    <mergeCell ref="F15:J15"/>
    <mergeCell ref="A1:J1"/>
    <mergeCell ref="F2:J10"/>
    <mergeCell ref="F11:I11"/>
    <mergeCell ref="F12:H12"/>
  </mergeCells>
  <dataValidations count="1">
    <dataValidation type="list" allowBlank="1" showInputMessage="1" showErrorMessage="1" sqref="D3:E4">
      <formula1>"Célibataire-Divorcé-Veuf,Marié-Pacsé"</formula1>
    </dataValidation>
  </dataValidations>
  <hyperlinks>
    <hyperlink ref="F12"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Réglages!$M$5:$M$9</xm:f>
          </x14:formula1>
          <xm:sqref>D5:E6</xm:sqref>
        </x14:dataValidation>
        <x14:dataValidation type="list" allowBlank="1" showInputMessage="1" showErrorMessage="1">
          <x14:formula1>
            <xm:f>Réglages!$O$5:$O$7</xm:f>
          </x14:formula1>
          <xm:sqref>D8:E8</xm:sqref>
        </x14:dataValidation>
        <x14:dataValidation type="list" allowBlank="1" showInputMessage="1" showErrorMessage="1">
          <x14:formula1>
            <xm:f>Réglages!$O$4:$O$7</xm:f>
          </x14:formula1>
          <xm:sqref>D7:E7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R38"/>
  <sheetViews>
    <sheetView workbookViewId="0">
      <selection sqref="A1:R38"/>
    </sheetView>
  </sheetViews>
  <sheetFormatPr baseColWidth="10" defaultRowHeight="15" x14ac:dyDescent="0.25"/>
  <sheetData>
    <row r="1" spans="1:18" ht="22.5" customHeight="1" x14ac:dyDescent="0.25">
      <c r="A1" s="205" t="s">
        <v>165</v>
      </c>
      <c r="B1" s="205"/>
      <c r="C1" s="205"/>
      <c r="D1" s="205"/>
      <c r="E1" s="205"/>
      <c r="F1" s="205"/>
      <c r="G1" s="205"/>
      <c r="H1" s="205"/>
      <c r="I1" s="205"/>
      <c r="J1" s="205"/>
      <c r="K1" s="205"/>
      <c r="L1" s="205"/>
      <c r="M1" s="205"/>
      <c r="N1" s="205"/>
      <c r="O1" s="205"/>
      <c r="P1" s="205"/>
      <c r="Q1" s="155"/>
      <c r="R1" s="155"/>
    </row>
    <row r="2" spans="1:18" ht="14.25" customHeight="1" x14ac:dyDescent="0.25">
      <c r="A2" s="205"/>
      <c r="B2" s="205"/>
      <c r="C2" s="205"/>
      <c r="D2" s="205"/>
      <c r="E2" s="205"/>
      <c r="F2" s="205"/>
      <c r="G2" s="205"/>
      <c r="H2" s="205"/>
      <c r="I2" s="205"/>
      <c r="J2" s="205"/>
      <c r="K2" s="205"/>
      <c r="L2" s="205"/>
      <c r="M2" s="205"/>
      <c r="N2" s="205"/>
      <c r="O2" s="205"/>
      <c r="P2" s="205"/>
      <c r="Q2" s="155"/>
      <c r="R2" s="155"/>
    </row>
    <row r="3" spans="1:18" x14ac:dyDescent="0.25">
      <c r="A3" s="205"/>
      <c r="B3" s="205"/>
      <c r="C3" s="205"/>
      <c r="D3" s="205"/>
      <c r="E3" s="205"/>
      <c r="F3" s="205"/>
      <c r="G3" s="205"/>
      <c r="H3" s="205"/>
      <c r="I3" s="205"/>
      <c r="J3" s="205"/>
      <c r="K3" s="205"/>
      <c r="L3" s="205"/>
      <c r="M3" s="205"/>
      <c r="N3" s="205"/>
      <c r="O3" s="205"/>
      <c r="P3" s="205"/>
      <c r="Q3" s="155"/>
      <c r="R3" s="155"/>
    </row>
    <row r="4" spans="1:18" x14ac:dyDescent="0.25">
      <c r="A4" s="205"/>
      <c r="B4" s="205"/>
      <c r="C4" s="205"/>
      <c r="D4" s="205"/>
      <c r="E4" s="205"/>
      <c r="F4" s="205"/>
      <c r="G4" s="205"/>
      <c r="H4" s="205"/>
      <c r="I4" s="205"/>
      <c r="J4" s="205"/>
      <c r="K4" s="205"/>
      <c r="L4" s="205"/>
      <c r="M4" s="205"/>
      <c r="N4" s="205"/>
      <c r="O4" s="205"/>
      <c r="P4" s="205"/>
      <c r="Q4" s="155"/>
      <c r="R4" s="155"/>
    </row>
    <row r="5" spans="1:18" x14ac:dyDescent="0.25">
      <c r="A5" s="205"/>
      <c r="B5" s="205"/>
      <c r="C5" s="205"/>
      <c r="D5" s="205"/>
      <c r="E5" s="205"/>
      <c r="F5" s="205"/>
      <c r="G5" s="205"/>
      <c r="H5" s="205"/>
      <c r="I5" s="205"/>
      <c r="J5" s="205"/>
      <c r="K5" s="205"/>
      <c r="L5" s="205"/>
      <c r="M5" s="205"/>
      <c r="N5" s="205"/>
      <c r="O5" s="205"/>
      <c r="P5" s="205"/>
      <c r="Q5" s="155"/>
      <c r="R5" s="155"/>
    </row>
    <row r="6" spans="1:18" x14ac:dyDescent="0.25">
      <c r="A6" s="205"/>
      <c r="B6" s="205"/>
      <c r="C6" s="205"/>
      <c r="D6" s="205"/>
      <c r="E6" s="205"/>
      <c r="F6" s="205"/>
      <c r="G6" s="205"/>
      <c r="H6" s="205"/>
      <c r="I6" s="205"/>
      <c r="J6" s="205"/>
      <c r="K6" s="205"/>
      <c r="L6" s="205"/>
      <c r="M6" s="205"/>
      <c r="N6" s="205"/>
      <c r="O6" s="205"/>
      <c r="P6" s="205"/>
      <c r="Q6" s="155"/>
      <c r="R6" s="155"/>
    </row>
    <row r="7" spans="1:18" x14ac:dyDescent="0.25">
      <c r="A7" s="205"/>
      <c r="B7" s="205"/>
      <c r="C7" s="205"/>
      <c r="D7" s="205"/>
      <c r="E7" s="205"/>
      <c r="F7" s="205"/>
      <c r="G7" s="205"/>
      <c r="H7" s="205"/>
      <c r="I7" s="205"/>
      <c r="J7" s="205"/>
      <c r="K7" s="205"/>
      <c r="L7" s="205"/>
      <c r="M7" s="205"/>
      <c r="N7" s="205"/>
      <c r="O7" s="205"/>
      <c r="P7" s="205"/>
      <c r="Q7" s="155"/>
      <c r="R7" s="155"/>
    </row>
    <row r="8" spans="1:18" x14ac:dyDescent="0.25">
      <c r="A8" s="205"/>
      <c r="B8" s="205"/>
      <c r="C8" s="205"/>
      <c r="D8" s="205"/>
      <c r="E8" s="205"/>
      <c r="F8" s="205"/>
      <c r="G8" s="205"/>
      <c r="H8" s="205"/>
      <c r="I8" s="205"/>
      <c r="J8" s="205"/>
      <c r="K8" s="205"/>
      <c r="L8" s="205"/>
      <c r="M8" s="205"/>
      <c r="N8" s="205"/>
      <c r="O8" s="205"/>
      <c r="P8" s="205"/>
      <c r="Q8" s="155"/>
      <c r="R8" s="155"/>
    </row>
    <row r="9" spans="1:18" x14ac:dyDescent="0.25">
      <c r="A9" s="205"/>
      <c r="B9" s="205"/>
      <c r="C9" s="205"/>
      <c r="D9" s="205"/>
      <c r="E9" s="205"/>
      <c r="F9" s="205"/>
      <c r="G9" s="205"/>
      <c r="H9" s="205"/>
      <c r="I9" s="205"/>
      <c r="J9" s="205"/>
      <c r="K9" s="205"/>
      <c r="L9" s="205"/>
      <c r="M9" s="205"/>
      <c r="N9" s="205"/>
      <c r="O9" s="205"/>
      <c r="P9" s="205"/>
      <c r="Q9" s="155"/>
      <c r="R9" s="155"/>
    </row>
    <row r="10" spans="1:18" x14ac:dyDescent="0.25">
      <c r="A10" s="205"/>
      <c r="B10" s="205"/>
      <c r="C10" s="205"/>
      <c r="D10" s="205"/>
      <c r="E10" s="205"/>
      <c r="F10" s="205"/>
      <c r="G10" s="205"/>
      <c r="H10" s="205"/>
      <c r="I10" s="205"/>
      <c r="J10" s="205"/>
      <c r="K10" s="205"/>
      <c r="L10" s="205"/>
      <c r="M10" s="205"/>
      <c r="N10" s="205"/>
      <c r="O10" s="205"/>
      <c r="P10" s="205"/>
      <c r="Q10" s="155"/>
      <c r="R10" s="155"/>
    </row>
    <row r="11" spans="1:18" x14ac:dyDescent="0.25">
      <c r="A11" s="205"/>
      <c r="B11" s="205"/>
      <c r="C11" s="205"/>
      <c r="D11" s="205"/>
      <c r="E11" s="205"/>
      <c r="F11" s="205"/>
      <c r="G11" s="205"/>
      <c r="H11" s="205"/>
      <c r="I11" s="205"/>
      <c r="J11" s="205"/>
      <c r="K11" s="205"/>
      <c r="L11" s="205"/>
      <c r="M11" s="205"/>
      <c r="N11" s="205"/>
      <c r="O11" s="205"/>
      <c r="P11" s="205"/>
      <c r="Q11" s="155"/>
      <c r="R11" s="155"/>
    </row>
    <row r="12" spans="1:18" x14ac:dyDescent="0.25">
      <c r="A12" s="205"/>
      <c r="B12" s="205"/>
      <c r="C12" s="205"/>
      <c r="D12" s="205"/>
      <c r="E12" s="205"/>
      <c r="F12" s="205"/>
      <c r="G12" s="205"/>
      <c r="H12" s="205"/>
      <c r="I12" s="205"/>
      <c r="J12" s="205"/>
      <c r="K12" s="205"/>
      <c r="L12" s="205"/>
      <c r="M12" s="205"/>
      <c r="N12" s="205"/>
      <c r="O12" s="205"/>
      <c r="P12" s="205"/>
      <c r="Q12" s="155"/>
      <c r="R12" s="155"/>
    </row>
    <row r="13" spans="1:18" x14ac:dyDescent="0.25">
      <c r="A13" s="205"/>
      <c r="B13" s="205"/>
      <c r="C13" s="205"/>
      <c r="D13" s="205"/>
      <c r="E13" s="205"/>
      <c r="F13" s="205"/>
      <c r="G13" s="205"/>
      <c r="H13" s="205"/>
      <c r="I13" s="205"/>
      <c r="J13" s="205"/>
      <c r="K13" s="205"/>
      <c r="L13" s="205"/>
      <c r="M13" s="205"/>
      <c r="N13" s="205"/>
      <c r="O13" s="205"/>
      <c r="P13" s="205"/>
      <c r="Q13" s="155"/>
      <c r="R13" s="155"/>
    </row>
    <row r="14" spans="1:18" x14ac:dyDescent="0.25">
      <c r="A14" s="205"/>
      <c r="B14" s="205"/>
      <c r="C14" s="205"/>
      <c r="D14" s="205"/>
      <c r="E14" s="205"/>
      <c r="F14" s="205"/>
      <c r="G14" s="205"/>
      <c r="H14" s="205"/>
      <c r="I14" s="205"/>
      <c r="J14" s="205"/>
      <c r="K14" s="205"/>
      <c r="L14" s="205"/>
      <c r="M14" s="205"/>
      <c r="N14" s="205"/>
      <c r="O14" s="205"/>
      <c r="P14" s="205"/>
      <c r="Q14" s="155"/>
      <c r="R14" s="155"/>
    </row>
    <row r="15" spans="1:18" x14ac:dyDescent="0.25">
      <c r="A15" s="205"/>
      <c r="B15" s="205"/>
      <c r="C15" s="205"/>
      <c r="D15" s="205"/>
      <c r="E15" s="205"/>
      <c r="F15" s="205"/>
      <c r="G15" s="205"/>
      <c r="H15" s="205"/>
      <c r="I15" s="205"/>
      <c r="J15" s="205"/>
      <c r="K15" s="205"/>
      <c r="L15" s="205"/>
      <c r="M15" s="205"/>
      <c r="N15" s="205"/>
      <c r="O15" s="205"/>
      <c r="P15" s="205"/>
      <c r="Q15" s="155"/>
      <c r="R15" s="155"/>
    </row>
    <row r="16" spans="1:18" x14ac:dyDescent="0.25">
      <c r="A16" s="205"/>
      <c r="B16" s="205"/>
      <c r="C16" s="205"/>
      <c r="D16" s="205"/>
      <c r="E16" s="205"/>
      <c r="F16" s="205"/>
      <c r="G16" s="205"/>
      <c r="H16" s="205"/>
      <c r="I16" s="205"/>
      <c r="J16" s="205"/>
      <c r="K16" s="205"/>
      <c r="L16" s="205"/>
      <c r="M16" s="205"/>
      <c r="N16" s="205"/>
      <c r="O16" s="205"/>
      <c r="P16" s="205"/>
      <c r="Q16" s="155"/>
      <c r="R16" s="155"/>
    </row>
    <row r="17" spans="1:18" x14ac:dyDescent="0.25">
      <c r="A17" s="205"/>
      <c r="B17" s="205"/>
      <c r="C17" s="205"/>
      <c r="D17" s="205"/>
      <c r="E17" s="205"/>
      <c r="F17" s="205"/>
      <c r="G17" s="205"/>
      <c r="H17" s="205"/>
      <c r="I17" s="205"/>
      <c r="J17" s="205"/>
      <c r="K17" s="205"/>
      <c r="L17" s="205"/>
      <c r="M17" s="205"/>
      <c r="N17" s="205"/>
      <c r="O17" s="205"/>
      <c r="P17" s="205"/>
      <c r="Q17" s="155"/>
      <c r="R17" s="155"/>
    </row>
    <row r="18" spans="1:18" x14ac:dyDescent="0.25">
      <c r="A18" s="205"/>
      <c r="B18" s="205"/>
      <c r="C18" s="205"/>
      <c r="D18" s="205"/>
      <c r="E18" s="205"/>
      <c r="F18" s="205"/>
      <c r="G18" s="205"/>
      <c r="H18" s="205"/>
      <c r="I18" s="205"/>
      <c r="J18" s="205"/>
      <c r="K18" s="205"/>
      <c r="L18" s="205"/>
      <c r="M18" s="205"/>
      <c r="N18" s="205"/>
      <c r="O18" s="205"/>
      <c r="P18" s="205"/>
      <c r="Q18" s="155"/>
      <c r="R18" s="155"/>
    </row>
    <row r="19" spans="1:18" x14ac:dyDescent="0.25">
      <c r="A19" s="205"/>
      <c r="B19" s="205"/>
      <c r="C19" s="205"/>
      <c r="D19" s="205"/>
      <c r="E19" s="205"/>
      <c r="F19" s="205"/>
      <c r="G19" s="205"/>
      <c r="H19" s="205"/>
      <c r="I19" s="205"/>
      <c r="J19" s="205"/>
      <c r="K19" s="205"/>
      <c r="L19" s="205"/>
      <c r="M19" s="205"/>
      <c r="N19" s="205"/>
      <c r="O19" s="205"/>
      <c r="P19" s="205"/>
      <c r="Q19" s="155"/>
      <c r="R19" s="155"/>
    </row>
    <row r="20" spans="1:18" x14ac:dyDescent="0.25">
      <c r="A20" s="205"/>
      <c r="B20" s="205"/>
      <c r="C20" s="205"/>
      <c r="D20" s="205"/>
      <c r="E20" s="205"/>
      <c r="F20" s="205"/>
      <c r="G20" s="205"/>
      <c r="H20" s="205"/>
      <c r="I20" s="205"/>
      <c r="J20" s="205"/>
      <c r="K20" s="205"/>
      <c r="L20" s="205"/>
      <c r="M20" s="205"/>
      <c r="N20" s="205"/>
      <c r="O20" s="205"/>
      <c r="P20" s="205"/>
      <c r="Q20" s="155"/>
      <c r="R20" s="155"/>
    </row>
    <row r="21" spans="1:18" x14ac:dyDescent="0.25">
      <c r="A21" s="205"/>
      <c r="B21" s="205"/>
      <c r="C21" s="205"/>
      <c r="D21" s="205"/>
      <c r="E21" s="205"/>
      <c r="F21" s="205"/>
      <c r="G21" s="205"/>
      <c r="H21" s="205"/>
      <c r="I21" s="205"/>
      <c r="J21" s="205"/>
      <c r="K21" s="205"/>
      <c r="L21" s="205"/>
      <c r="M21" s="205"/>
      <c r="N21" s="205"/>
      <c r="O21" s="205"/>
      <c r="P21" s="205"/>
      <c r="Q21" s="155"/>
      <c r="R21" s="155"/>
    </row>
    <row r="22" spans="1:18" x14ac:dyDescent="0.25">
      <c r="A22" s="205"/>
      <c r="B22" s="205"/>
      <c r="C22" s="205"/>
      <c r="D22" s="205"/>
      <c r="E22" s="205"/>
      <c r="F22" s="205"/>
      <c r="G22" s="205"/>
      <c r="H22" s="205"/>
      <c r="I22" s="205"/>
      <c r="J22" s="205"/>
      <c r="K22" s="205"/>
      <c r="L22" s="205"/>
      <c r="M22" s="205"/>
      <c r="N22" s="205"/>
      <c r="O22" s="205"/>
      <c r="P22" s="205"/>
      <c r="Q22" s="155"/>
      <c r="R22" s="155"/>
    </row>
    <row r="23" spans="1:18" x14ac:dyDescent="0.25">
      <c r="A23" s="205"/>
      <c r="B23" s="205"/>
      <c r="C23" s="205"/>
      <c r="D23" s="205"/>
      <c r="E23" s="205"/>
      <c r="F23" s="205"/>
      <c r="G23" s="205"/>
      <c r="H23" s="205"/>
      <c r="I23" s="205"/>
      <c r="J23" s="205"/>
      <c r="K23" s="205"/>
      <c r="L23" s="205"/>
      <c r="M23" s="205"/>
      <c r="N23" s="205"/>
      <c r="O23" s="205"/>
      <c r="P23" s="205"/>
      <c r="Q23" s="155"/>
      <c r="R23" s="155"/>
    </row>
    <row r="24" spans="1:18" x14ac:dyDescent="0.25">
      <c r="A24" s="205"/>
      <c r="B24" s="205"/>
      <c r="C24" s="205"/>
      <c r="D24" s="205"/>
      <c r="E24" s="205"/>
      <c r="F24" s="205"/>
      <c r="G24" s="205"/>
      <c r="H24" s="205"/>
      <c r="I24" s="205"/>
      <c r="J24" s="205"/>
      <c r="K24" s="205"/>
      <c r="L24" s="205"/>
      <c r="M24" s="205"/>
      <c r="N24" s="205"/>
      <c r="O24" s="205"/>
      <c r="P24" s="205"/>
      <c r="Q24" s="155"/>
      <c r="R24" s="155"/>
    </row>
    <row r="25" spans="1:18" x14ac:dyDescent="0.25">
      <c r="A25" s="205"/>
      <c r="B25" s="205"/>
      <c r="C25" s="205"/>
      <c r="D25" s="205"/>
      <c r="E25" s="205"/>
      <c r="F25" s="205"/>
      <c r="G25" s="205"/>
      <c r="H25" s="205"/>
      <c r="I25" s="205"/>
      <c r="J25" s="205"/>
      <c r="K25" s="205"/>
      <c r="L25" s="205"/>
      <c r="M25" s="205"/>
      <c r="N25" s="205"/>
      <c r="O25" s="205"/>
      <c r="P25" s="205"/>
      <c r="Q25" s="155"/>
      <c r="R25" s="155"/>
    </row>
    <row r="26" spans="1:18" x14ac:dyDescent="0.25">
      <c r="A26" s="155"/>
      <c r="B26" s="155"/>
      <c r="C26" s="155"/>
      <c r="D26" s="155"/>
      <c r="E26" s="155"/>
      <c r="F26" s="155"/>
      <c r="G26" s="155"/>
      <c r="H26" s="155"/>
      <c r="I26" s="155"/>
      <c r="J26" s="155"/>
      <c r="K26" s="155"/>
      <c r="L26" s="155"/>
      <c r="M26" s="155"/>
      <c r="N26" s="155"/>
      <c r="O26" s="155"/>
      <c r="P26" s="155"/>
      <c r="Q26" s="155"/>
      <c r="R26" s="155"/>
    </row>
    <row r="27" spans="1:18" x14ac:dyDescent="0.25">
      <c r="A27" s="155"/>
      <c r="B27" s="155"/>
      <c r="C27" s="155"/>
      <c r="D27" s="155"/>
      <c r="E27" s="155"/>
      <c r="F27" s="155"/>
      <c r="G27" s="155"/>
      <c r="H27" s="155"/>
      <c r="I27" s="155"/>
      <c r="J27" s="155"/>
      <c r="K27" s="155"/>
      <c r="L27" s="155"/>
      <c r="M27" s="155"/>
      <c r="N27" s="155"/>
      <c r="O27" s="155"/>
      <c r="P27" s="155"/>
      <c r="Q27" s="155"/>
      <c r="R27" s="155"/>
    </row>
    <row r="28" spans="1:18" x14ac:dyDescent="0.25">
      <c r="A28" s="155"/>
      <c r="B28" s="155"/>
      <c r="C28" s="155"/>
      <c r="D28" s="155"/>
      <c r="E28" s="155"/>
      <c r="F28" s="155"/>
      <c r="G28" s="155"/>
      <c r="H28" s="155"/>
      <c r="I28" s="155"/>
      <c r="J28" s="155"/>
      <c r="K28" s="155"/>
      <c r="L28" s="155"/>
      <c r="M28" s="155"/>
      <c r="N28" s="155"/>
      <c r="O28" s="155"/>
      <c r="P28" s="155"/>
      <c r="Q28" s="155"/>
      <c r="R28" s="155"/>
    </row>
    <row r="29" spans="1:18" x14ac:dyDescent="0.25">
      <c r="A29" s="155"/>
      <c r="B29" s="155"/>
      <c r="C29" s="155"/>
      <c r="D29" s="155"/>
      <c r="E29" s="155"/>
      <c r="F29" s="155"/>
      <c r="G29" s="155"/>
      <c r="H29" s="155"/>
      <c r="I29" s="155"/>
      <c r="J29" s="155"/>
      <c r="K29" s="155"/>
      <c r="L29" s="155"/>
      <c r="M29" s="155"/>
      <c r="N29" s="155"/>
      <c r="O29" s="155"/>
      <c r="P29" s="155"/>
      <c r="Q29" s="155"/>
      <c r="R29" s="155"/>
    </row>
    <row r="30" spans="1:18" x14ac:dyDescent="0.25">
      <c r="A30" s="155"/>
      <c r="B30" s="155"/>
      <c r="C30" s="155"/>
      <c r="D30" s="155"/>
      <c r="E30" s="155"/>
      <c r="F30" s="155"/>
      <c r="G30" s="155"/>
      <c r="H30" s="155"/>
      <c r="I30" s="155"/>
      <c r="J30" s="155"/>
      <c r="K30" s="155"/>
      <c r="L30" s="155"/>
      <c r="M30" s="155"/>
      <c r="N30" s="155"/>
      <c r="O30" s="155"/>
      <c r="P30" s="155"/>
      <c r="Q30" s="155"/>
      <c r="R30" s="155"/>
    </row>
    <row r="31" spans="1:18" x14ac:dyDescent="0.25">
      <c r="A31" s="155"/>
      <c r="B31" s="155"/>
      <c r="C31" s="155"/>
      <c r="D31" s="155"/>
      <c r="E31" s="155"/>
      <c r="F31" s="155"/>
      <c r="G31" s="155"/>
      <c r="H31" s="155"/>
      <c r="I31" s="155"/>
      <c r="J31" s="155"/>
      <c r="K31" s="155"/>
      <c r="L31" s="155"/>
      <c r="M31" s="155"/>
      <c r="N31" s="155"/>
      <c r="O31" s="155"/>
      <c r="P31" s="155"/>
      <c r="Q31" s="155"/>
      <c r="R31" s="155"/>
    </row>
    <row r="32" spans="1:18" x14ac:dyDescent="0.25">
      <c r="A32" s="155"/>
      <c r="B32" s="155"/>
      <c r="C32" s="155"/>
      <c r="D32" s="155"/>
      <c r="E32" s="155"/>
      <c r="F32" s="155"/>
      <c r="G32" s="155"/>
      <c r="H32" s="155"/>
      <c r="I32" s="155"/>
      <c r="J32" s="155"/>
      <c r="K32" s="155"/>
      <c r="L32" s="155"/>
      <c r="M32" s="155"/>
      <c r="N32" s="155"/>
      <c r="O32" s="155"/>
      <c r="P32" s="155"/>
      <c r="Q32" s="155"/>
      <c r="R32" s="155"/>
    </row>
    <row r="33" spans="1:18" x14ac:dyDescent="0.25">
      <c r="A33" s="155"/>
      <c r="B33" s="155"/>
      <c r="C33" s="155"/>
      <c r="D33" s="155"/>
      <c r="E33" s="155"/>
      <c r="F33" s="155"/>
      <c r="G33" s="155"/>
      <c r="H33" s="155"/>
      <c r="I33" s="155"/>
      <c r="J33" s="155"/>
      <c r="K33" s="155"/>
      <c r="L33" s="155"/>
      <c r="M33" s="155"/>
      <c r="N33" s="155"/>
      <c r="O33" s="155"/>
      <c r="P33" s="155"/>
      <c r="Q33" s="155"/>
      <c r="R33" s="155"/>
    </row>
    <row r="34" spans="1:18" x14ac:dyDescent="0.25">
      <c r="A34" s="155"/>
      <c r="B34" s="155"/>
      <c r="C34" s="155"/>
      <c r="D34" s="155"/>
      <c r="E34" s="155"/>
      <c r="F34" s="155"/>
      <c r="G34" s="155"/>
      <c r="H34" s="155"/>
      <c r="I34" s="155"/>
      <c r="J34" s="155"/>
      <c r="K34" s="155"/>
      <c r="L34" s="155"/>
      <c r="M34" s="155"/>
      <c r="N34" s="155"/>
      <c r="O34" s="155"/>
      <c r="P34" s="155"/>
      <c r="Q34" s="155"/>
      <c r="R34" s="155"/>
    </row>
    <row r="35" spans="1:18" x14ac:dyDescent="0.25">
      <c r="A35" s="155"/>
      <c r="B35" s="155"/>
      <c r="C35" s="155"/>
      <c r="D35" s="155"/>
      <c r="E35" s="155"/>
      <c r="F35" s="155"/>
      <c r="G35" s="155"/>
      <c r="H35" s="155"/>
      <c r="I35" s="155"/>
      <c r="J35" s="155"/>
      <c r="K35" s="155"/>
      <c r="L35" s="155"/>
      <c r="M35" s="155"/>
      <c r="N35" s="155"/>
      <c r="O35" s="155"/>
      <c r="P35" s="155"/>
      <c r="Q35" s="155"/>
      <c r="R35" s="155"/>
    </row>
    <row r="36" spans="1:18" x14ac:dyDescent="0.25">
      <c r="A36" s="155"/>
      <c r="B36" s="155"/>
      <c r="C36" s="155"/>
      <c r="D36" s="155"/>
      <c r="E36" s="155"/>
      <c r="F36" s="155"/>
      <c r="G36" s="155"/>
      <c r="H36" s="155"/>
      <c r="I36" s="155"/>
      <c r="J36" s="155"/>
      <c r="K36" s="155"/>
      <c r="L36" s="155"/>
      <c r="M36" s="155"/>
      <c r="N36" s="155"/>
      <c r="O36" s="155"/>
      <c r="P36" s="155"/>
      <c r="Q36" s="155"/>
      <c r="R36" s="155"/>
    </row>
    <row r="37" spans="1:18" x14ac:dyDescent="0.25">
      <c r="A37" s="155"/>
      <c r="B37" s="155"/>
      <c r="C37" s="155"/>
      <c r="D37" s="155"/>
      <c r="E37" s="155"/>
      <c r="F37" s="155"/>
      <c r="G37" s="155"/>
      <c r="H37" s="155"/>
      <c r="I37" s="155"/>
      <c r="J37" s="155"/>
      <c r="K37" s="155"/>
      <c r="L37" s="155"/>
      <c r="M37" s="155"/>
      <c r="N37" s="155"/>
      <c r="O37" s="155"/>
      <c r="P37" s="155"/>
      <c r="Q37" s="155"/>
      <c r="R37" s="155"/>
    </row>
    <row r="38" spans="1:18" x14ac:dyDescent="0.25">
      <c r="A38" s="155"/>
      <c r="B38" s="155"/>
      <c r="C38" s="155"/>
      <c r="D38" s="155"/>
      <c r="E38" s="155"/>
      <c r="F38" s="155"/>
      <c r="G38" s="155"/>
      <c r="H38" s="155"/>
      <c r="I38" s="155"/>
      <c r="J38" s="155"/>
      <c r="K38" s="155"/>
      <c r="L38" s="155"/>
      <c r="M38" s="155"/>
      <c r="N38" s="155"/>
      <c r="O38" s="155"/>
      <c r="P38" s="155"/>
      <c r="Q38" s="155"/>
      <c r="R38" s="155"/>
    </row>
  </sheetData>
  <mergeCells count="1">
    <mergeCell ref="A1:R3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F37" sqref="F37"/>
    </sheetView>
  </sheetViews>
  <sheetFormatPr baseColWidth="10" defaultRowHeight="15" x14ac:dyDescent="0.25"/>
  <cols>
    <col min="1" max="16384" width="11.42578125" style="4"/>
  </cols>
  <sheetData>
    <row r="1" spans="1:15" ht="30.75" customHeight="1" x14ac:dyDescent="0.25">
      <c r="A1" s="198" t="s">
        <v>167</v>
      </c>
      <c r="B1" s="198"/>
      <c r="C1" s="198"/>
      <c r="D1" s="198"/>
      <c r="E1" s="198"/>
      <c r="F1" s="198"/>
      <c r="G1" s="198"/>
      <c r="H1" s="198"/>
      <c r="I1" s="198"/>
      <c r="J1" s="198"/>
      <c r="K1" s="198"/>
      <c r="L1" s="198"/>
      <c r="M1" s="198"/>
      <c r="N1" s="198"/>
      <c r="O1" s="198"/>
    </row>
    <row r="2" spans="1:15" x14ac:dyDescent="0.25">
      <c r="A2" s="198"/>
      <c r="B2" s="198"/>
      <c r="C2" s="198"/>
      <c r="D2" s="198"/>
      <c r="E2" s="198"/>
      <c r="F2" s="198"/>
      <c r="G2" s="198"/>
      <c r="H2" s="198"/>
      <c r="I2" s="198"/>
      <c r="J2" s="198"/>
      <c r="K2" s="198"/>
      <c r="L2" s="198"/>
      <c r="M2" s="198"/>
      <c r="N2" s="198"/>
      <c r="O2" s="198"/>
    </row>
    <row r="3" spans="1:15" x14ac:dyDescent="0.25">
      <c r="A3" s="198"/>
      <c r="B3" s="198"/>
      <c r="C3" s="198"/>
      <c r="D3" s="198"/>
      <c r="E3" s="198"/>
      <c r="F3" s="198"/>
      <c r="G3" s="198"/>
      <c r="H3" s="198"/>
      <c r="I3" s="198"/>
      <c r="J3" s="198"/>
      <c r="K3" s="198"/>
      <c r="L3" s="198"/>
      <c r="M3" s="198"/>
      <c r="N3" s="198"/>
      <c r="O3" s="198"/>
    </row>
    <row r="4" spans="1:15" x14ac:dyDescent="0.25">
      <c r="A4" s="198"/>
      <c r="B4" s="198"/>
      <c r="C4" s="198"/>
      <c r="D4" s="198"/>
      <c r="E4" s="198"/>
      <c r="F4" s="198"/>
      <c r="G4" s="198"/>
      <c r="H4" s="198"/>
      <c r="I4" s="198"/>
      <c r="J4" s="198"/>
      <c r="K4" s="198"/>
      <c r="L4" s="198"/>
      <c r="M4" s="198"/>
      <c r="N4" s="198"/>
      <c r="O4" s="198"/>
    </row>
    <row r="5" spans="1:15" x14ac:dyDescent="0.25">
      <c r="A5" s="198"/>
      <c r="B5" s="198"/>
      <c r="C5" s="198"/>
      <c r="D5" s="198"/>
      <c r="E5" s="198"/>
      <c r="F5" s="198"/>
      <c r="G5" s="198"/>
      <c r="H5" s="198"/>
      <c r="I5" s="198"/>
      <c r="J5" s="198"/>
      <c r="K5" s="198"/>
      <c r="L5" s="198"/>
      <c r="M5" s="198"/>
      <c r="N5" s="198"/>
      <c r="O5" s="198"/>
    </row>
    <row r="6" spans="1:15" x14ac:dyDescent="0.25">
      <c r="A6" s="198"/>
      <c r="B6" s="198"/>
      <c r="C6" s="198"/>
      <c r="D6" s="198"/>
      <c r="E6" s="198"/>
      <c r="F6" s="198"/>
      <c r="G6" s="198"/>
      <c r="H6" s="198"/>
      <c r="I6" s="198"/>
      <c r="J6" s="198"/>
      <c r="K6" s="198"/>
      <c r="L6" s="198"/>
      <c r="M6" s="198"/>
      <c r="N6" s="198"/>
      <c r="O6" s="198"/>
    </row>
    <row r="7" spans="1:15" x14ac:dyDescent="0.25">
      <c r="A7" s="198"/>
      <c r="B7" s="198"/>
      <c r="C7" s="198"/>
      <c r="D7" s="198"/>
      <c r="E7" s="198"/>
      <c r="F7" s="198"/>
      <c r="G7" s="198"/>
      <c r="H7" s="198"/>
      <c r="I7" s="198"/>
      <c r="J7" s="198"/>
      <c r="K7" s="198"/>
      <c r="L7" s="198"/>
      <c r="M7" s="198"/>
      <c r="N7" s="198"/>
      <c r="O7" s="198"/>
    </row>
    <row r="8" spans="1:15" x14ac:dyDescent="0.25">
      <c r="A8" s="198"/>
      <c r="B8" s="198"/>
      <c r="C8" s="198"/>
      <c r="D8" s="198"/>
      <c r="E8" s="198"/>
      <c r="F8" s="198"/>
      <c r="G8" s="198"/>
      <c r="H8" s="198"/>
      <c r="I8" s="198"/>
      <c r="J8" s="198"/>
      <c r="K8" s="198"/>
      <c r="L8" s="198"/>
      <c r="M8" s="198"/>
      <c r="N8" s="198"/>
      <c r="O8" s="198"/>
    </row>
    <row r="9" spans="1:15" x14ac:dyDescent="0.25">
      <c r="A9" s="198"/>
      <c r="B9" s="198"/>
      <c r="C9" s="198"/>
      <c r="D9" s="198"/>
      <c r="E9" s="198"/>
      <c r="F9" s="198"/>
      <c r="G9" s="198"/>
      <c r="H9" s="198"/>
      <c r="I9" s="198"/>
      <c r="J9" s="198"/>
      <c r="K9" s="198"/>
      <c r="L9" s="198"/>
      <c r="M9" s="198"/>
      <c r="N9" s="198"/>
      <c r="O9" s="198"/>
    </row>
    <row r="10" spans="1:15" x14ac:dyDescent="0.25">
      <c r="A10" s="198"/>
      <c r="B10" s="198"/>
      <c r="C10" s="198"/>
      <c r="D10" s="198"/>
      <c r="E10" s="198"/>
      <c r="F10" s="198"/>
      <c r="G10" s="198"/>
      <c r="H10" s="198"/>
      <c r="I10" s="198"/>
      <c r="J10" s="198"/>
      <c r="K10" s="198"/>
      <c r="L10" s="198"/>
      <c r="M10" s="198"/>
      <c r="N10" s="198"/>
      <c r="O10" s="198"/>
    </row>
    <row r="11" spans="1:15" x14ac:dyDescent="0.25">
      <c r="A11" s="198"/>
      <c r="B11" s="198"/>
      <c r="C11" s="198"/>
      <c r="D11" s="198"/>
      <c r="E11" s="198"/>
      <c r="F11" s="198"/>
      <c r="G11" s="198"/>
      <c r="H11" s="198"/>
      <c r="I11" s="198"/>
      <c r="J11" s="198"/>
      <c r="K11" s="198"/>
      <c r="L11" s="198"/>
      <c r="M11" s="198"/>
      <c r="N11" s="198"/>
      <c r="O11" s="198"/>
    </row>
    <row r="12" spans="1:15" x14ac:dyDescent="0.25">
      <c r="A12" s="198"/>
      <c r="B12" s="198"/>
      <c r="C12" s="198"/>
      <c r="D12" s="198"/>
      <c r="E12" s="198"/>
      <c r="F12" s="198"/>
      <c r="G12" s="198"/>
      <c r="H12" s="198"/>
      <c r="I12" s="198"/>
      <c r="J12" s="198"/>
      <c r="K12" s="198"/>
      <c r="L12" s="198"/>
      <c r="M12" s="198"/>
      <c r="N12" s="198"/>
      <c r="O12" s="198"/>
    </row>
    <row r="13" spans="1:15" x14ac:dyDescent="0.25">
      <c r="A13" s="198"/>
      <c r="B13" s="198"/>
      <c r="C13" s="198"/>
      <c r="D13" s="198"/>
      <c r="E13" s="198"/>
      <c r="F13" s="198"/>
      <c r="G13" s="198"/>
      <c r="H13" s="198"/>
      <c r="I13" s="198"/>
      <c r="J13" s="198"/>
      <c r="K13" s="198"/>
      <c r="L13" s="198"/>
      <c r="M13" s="198"/>
      <c r="N13" s="198"/>
      <c r="O13" s="198"/>
    </row>
    <row r="14" spans="1:15" x14ac:dyDescent="0.25">
      <c r="A14" s="198"/>
      <c r="B14" s="198"/>
      <c r="C14" s="198"/>
      <c r="D14" s="198"/>
      <c r="E14" s="198"/>
      <c r="F14" s="198"/>
      <c r="G14" s="198"/>
      <c r="H14" s="198"/>
      <c r="I14" s="198"/>
      <c r="J14" s="198"/>
      <c r="K14" s="198"/>
      <c r="L14" s="198"/>
      <c r="M14" s="198"/>
      <c r="N14" s="198"/>
      <c r="O14" s="198"/>
    </row>
    <row r="15" spans="1:15" x14ac:dyDescent="0.25">
      <c r="A15" s="198"/>
      <c r="B15" s="198"/>
      <c r="C15" s="198"/>
      <c r="D15" s="198"/>
      <c r="E15" s="198"/>
      <c r="F15" s="198"/>
      <c r="G15" s="198"/>
      <c r="H15" s="198"/>
      <c r="I15" s="198"/>
      <c r="J15" s="198"/>
      <c r="K15" s="198"/>
      <c r="L15" s="198"/>
      <c r="M15" s="198"/>
      <c r="N15" s="198"/>
      <c r="O15" s="198"/>
    </row>
    <row r="16" spans="1:15" x14ac:dyDescent="0.25">
      <c r="A16" s="198"/>
      <c r="B16" s="198"/>
      <c r="C16" s="198"/>
      <c r="D16" s="198"/>
      <c r="E16" s="198"/>
      <c r="F16" s="198"/>
      <c r="G16" s="198"/>
      <c r="H16" s="198"/>
      <c r="I16" s="198"/>
      <c r="J16" s="198"/>
      <c r="K16" s="198"/>
      <c r="L16" s="198"/>
      <c r="M16" s="198"/>
      <c r="N16" s="198"/>
      <c r="O16" s="198"/>
    </row>
    <row r="17" spans="1:15" x14ac:dyDescent="0.25">
      <c r="A17" s="198"/>
      <c r="B17" s="198"/>
      <c r="C17" s="198"/>
      <c r="D17" s="198"/>
      <c r="E17" s="198"/>
      <c r="F17" s="198"/>
      <c r="G17" s="198"/>
      <c r="H17" s="198"/>
      <c r="I17" s="198"/>
      <c r="J17" s="198"/>
      <c r="K17" s="198"/>
      <c r="L17" s="198"/>
      <c r="M17" s="198"/>
      <c r="N17" s="198"/>
      <c r="O17" s="198"/>
    </row>
    <row r="18" spans="1:15" x14ac:dyDescent="0.25">
      <c r="A18" s="198"/>
      <c r="B18" s="198"/>
      <c r="C18" s="198"/>
      <c r="D18" s="198"/>
      <c r="E18" s="198"/>
      <c r="F18" s="198"/>
      <c r="G18" s="198"/>
      <c r="H18" s="198"/>
      <c r="I18" s="198"/>
      <c r="J18" s="198"/>
      <c r="K18" s="198"/>
      <c r="L18" s="198"/>
      <c r="M18" s="198"/>
      <c r="N18" s="198"/>
      <c r="O18" s="198"/>
    </row>
    <row r="19" spans="1:15" x14ac:dyDescent="0.25">
      <c r="A19" s="198"/>
      <c r="B19" s="198"/>
      <c r="C19" s="198"/>
      <c r="D19" s="198"/>
      <c r="E19" s="198"/>
      <c r="F19" s="198"/>
      <c r="G19" s="198"/>
      <c r="H19" s="198"/>
      <c r="I19" s="198"/>
      <c r="J19" s="198"/>
      <c r="K19" s="198"/>
      <c r="L19" s="198"/>
      <c r="M19" s="198"/>
      <c r="N19" s="198"/>
      <c r="O19" s="198"/>
    </row>
    <row r="20" spans="1:15" x14ac:dyDescent="0.25">
      <c r="A20" s="198"/>
      <c r="B20" s="198"/>
      <c r="C20" s="198"/>
      <c r="D20" s="198"/>
      <c r="E20" s="198"/>
      <c r="F20" s="198"/>
      <c r="G20" s="198"/>
      <c r="H20" s="198"/>
      <c r="I20" s="198"/>
      <c r="J20" s="198"/>
      <c r="K20" s="198"/>
      <c r="L20" s="198"/>
      <c r="M20" s="198"/>
      <c r="N20" s="198"/>
      <c r="O20" s="198"/>
    </row>
    <row r="21" spans="1:15" x14ac:dyDescent="0.25">
      <c r="A21" s="198"/>
      <c r="B21" s="198"/>
      <c r="C21" s="198"/>
      <c r="D21" s="198"/>
      <c r="E21" s="198"/>
      <c r="F21" s="198"/>
      <c r="G21" s="198"/>
      <c r="H21" s="198"/>
      <c r="I21" s="198"/>
      <c r="J21" s="198"/>
      <c r="K21" s="198"/>
      <c r="L21" s="198"/>
      <c r="M21" s="198"/>
      <c r="N21" s="198"/>
      <c r="O21" s="198"/>
    </row>
    <row r="22" spans="1:15" x14ac:dyDescent="0.25">
      <c r="A22" s="198"/>
      <c r="B22" s="198"/>
      <c r="C22" s="198"/>
      <c r="D22" s="198"/>
      <c r="E22" s="198"/>
      <c r="F22" s="198"/>
      <c r="G22" s="198"/>
      <c r="H22" s="198"/>
      <c r="I22" s="198"/>
      <c r="J22" s="198"/>
      <c r="K22" s="198"/>
      <c r="L22" s="198"/>
      <c r="M22" s="198"/>
      <c r="N22" s="198"/>
      <c r="O22" s="198"/>
    </row>
    <row r="23" spans="1:15" ht="29.25" customHeight="1" x14ac:dyDescent="0.25">
      <c r="A23" s="198"/>
      <c r="B23" s="198"/>
      <c r="C23" s="198"/>
      <c r="D23" s="198"/>
      <c r="E23" s="198"/>
      <c r="F23" s="198"/>
      <c r="G23" s="198"/>
      <c r="H23" s="198"/>
      <c r="I23" s="198"/>
      <c r="J23" s="198"/>
      <c r="K23" s="198"/>
      <c r="L23" s="198"/>
      <c r="M23" s="198"/>
      <c r="N23" s="198"/>
      <c r="O23" s="198"/>
    </row>
    <row r="24" spans="1:15" x14ac:dyDescent="0.25">
      <c r="A24" s="198"/>
      <c r="B24" s="198"/>
      <c r="C24" s="198"/>
      <c r="D24" s="198"/>
      <c r="E24" s="198"/>
      <c r="F24" s="198"/>
      <c r="G24" s="198"/>
      <c r="H24" s="198"/>
      <c r="I24" s="198"/>
      <c r="J24" s="198"/>
      <c r="K24" s="198"/>
      <c r="L24" s="198"/>
      <c r="M24" s="198"/>
      <c r="N24" s="198"/>
      <c r="O24" s="198"/>
    </row>
    <row r="25" spans="1:15" x14ac:dyDescent="0.25">
      <c r="A25" s="198"/>
      <c r="B25" s="198"/>
      <c r="C25" s="198"/>
      <c r="D25" s="198"/>
      <c r="E25" s="198"/>
      <c r="F25" s="198"/>
      <c r="G25" s="198"/>
      <c r="H25" s="198"/>
      <c r="I25" s="198"/>
      <c r="J25" s="198"/>
      <c r="K25" s="198"/>
      <c r="L25" s="198"/>
      <c r="M25" s="198"/>
      <c r="N25" s="198"/>
      <c r="O25" s="198"/>
    </row>
    <row r="26" spans="1:15" ht="27.75" customHeight="1" x14ac:dyDescent="0.25">
      <c r="A26" s="198"/>
      <c r="B26" s="198"/>
      <c r="C26" s="198"/>
      <c r="D26" s="198"/>
      <c r="E26" s="198"/>
      <c r="F26" s="198"/>
      <c r="G26" s="198"/>
      <c r="H26" s="198"/>
      <c r="I26" s="198"/>
      <c r="J26" s="198"/>
      <c r="K26" s="198"/>
      <c r="L26" s="198"/>
      <c r="M26" s="198"/>
      <c r="N26" s="198"/>
      <c r="O26" s="198"/>
    </row>
    <row r="27" spans="1:15" ht="43.5" customHeight="1" x14ac:dyDescent="0.25">
      <c r="A27" s="198"/>
      <c r="B27" s="198"/>
      <c r="C27" s="198"/>
      <c r="D27" s="198"/>
      <c r="E27" s="198"/>
      <c r="F27" s="198"/>
      <c r="G27" s="198"/>
      <c r="H27" s="198"/>
      <c r="I27" s="198"/>
      <c r="J27" s="198"/>
      <c r="K27" s="198"/>
      <c r="L27" s="198"/>
      <c r="M27" s="198"/>
      <c r="N27" s="198"/>
      <c r="O27" s="198"/>
    </row>
    <row r="28" spans="1:15" ht="0.75" customHeight="1" thickBot="1" x14ac:dyDescent="0.3">
      <c r="A28" s="198"/>
      <c r="B28" s="198"/>
      <c r="C28" s="198"/>
      <c r="D28" s="198"/>
      <c r="E28" s="198"/>
      <c r="F28" s="198"/>
      <c r="G28" s="198"/>
      <c r="H28" s="198"/>
      <c r="I28" s="198"/>
      <c r="J28" s="198"/>
      <c r="K28" s="198"/>
      <c r="L28" s="198"/>
      <c r="M28" s="198"/>
      <c r="N28" s="198"/>
      <c r="O28" s="198"/>
    </row>
    <row r="29" spans="1:15" ht="15" hidden="1" customHeight="1" x14ac:dyDescent="0.25">
      <c r="A29" s="198"/>
      <c r="B29" s="198"/>
      <c r="C29" s="198"/>
      <c r="D29" s="198"/>
      <c r="E29" s="198"/>
      <c r="F29" s="198"/>
      <c r="G29" s="198"/>
      <c r="H29" s="198"/>
      <c r="I29" s="198"/>
      <c r="J29" s="198"/>
      <c r="K29" s="198"/>
      <c r="L29" s="198"/>
      <c r="M29" s="198"/>
      <c r="N29" s="198"/>
      <c r="O29" s="198"/>
    </row>
    <row r="30" spans="1:15" ht="15" hidden="1" customHeight="1" x14ac:dyDescent="0.25">
      <c r="A30" s="198"/>
      <c r="B30" s="198"/>
      <c r="C30" s="198"/>
      <c r="D30" s="198"/>
      <c r="E30" s="198"/>
      <c r="F30" s="198"/>
      <c r="G30" s="198"/>
      <c r="H30" s="198"/>
      <c r="I30" s="198"/>
      <c r="J30" s="198"/>
      <c r="K30" s="198"/>
      <c r="L30" s="198"/>
      <c r="M30" s="198"/>
      <c r="N30" s="198"/>
      <c r="O30" s="198"/>
    </row>
    <row r="31" spans="1:15" ht="15" hidden="1" customHeight="1" x14ac:dyDescent="0.25">
      <c r="A31" s="198"/>
      <c r="B31" s="198"/>
      <c r="C31" s="198"/>
      <c r="D31" s="198"/>
      <c r="E31" s="198"/>
      <c r="F31" s="198"/>
      <c r="G31" s="198"/>
      <c r="H31" s="198"/>
      <c r="I31" s="198"/>
      <c r="J31" s="198"/>
      <c r="K31" s="198"/>
      <c r="L31" s="198"/>
      <c r="M31" s="198"/>
      <c r="N31" s="198"/>
      <c r="O31" s="198"/>
    </row>
    <row r="32" spans="1:15" x14ac:dyDescent="0.25">
      <c r="A32" s="199" t="s">
        <v>163</v>
      </c>
      <c r="B32" s="200"/>
      <c r="C32" s="200"/>
      <c r="D32" s="200"/>
      <c r="E32" s="200"/>
      <c r="F32" s="200"/>
      <c r="G32" s="200"/>
      <c r="H32" s="200"/>
      <c r="I32" s="200"/>
      <c r="J32" s="200"/>
      <c r="K32" s="200"/>
      <c r="L32" s="200"/>
      <c r="M32" s="200"/>
      <c r="N32" s="200"/>
      <c r="O32" s="201"/>
    </row>
    <row r="33" spans="1:15" ht="15.75" thickBot="1" x14ac:dyDescent="0.3">
      <c r="A33" s="202"/>
      <c r="B33" s="203"/>
      <c r="C33" s="203"/>
      <c r="D33" s="203"/>
      <c r="E33" s="203"/>
      <c r="F33" s="203"/>
      <c r="G33" s="203"/>
      <c r="H33" s="203"/>
      <c r="I33" s="203"/>
      <c r="J33" s="203"/>
      <c r="K33" s="203"/>
      <c r="L33" s="203"/>
      <c r="M33" s="203"/>
      <c r="N33" s="203"/>
      <c r="O33" s="204"/>
    </row>
  </sheetData>
  <mergeCells count="2">
    <mergeCell ref="A1:O31"/>
    <mergeCell ref="A32:O33"/>
  </mergeCells>
  <hyperlinks>
    <hyperlink ref="A32" r:id="rId1" display="https://gerer-ses-finances-pour-changer-sa-vie.fr/"/>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44"/>
  <sheetViews>
    <sheetView zoomScale="80" zoomScaleNormal="80" workbookViewId="0">
      <selection activeCell="T19" sqref="T19"/>
    </sheetView>
  </sheetViews>
  <sheetFormatPr baseColWidth="10" defaultColWidth="11.42578125" defaultRowHeight="15" x14ac:dyDescent="0.25"/>
  <cols>
    <col min="1" max="6" width="11.42578125" style="2"/>
    <col min="7" max="7" width="5.140625" style="2" customWidth="1"/>
    <col min="8" max="8" width="28.85546875" style="2" customWidth="1"/>
    <col min="9" max="14" width="11.42578125" style="2"/>
    <col min="15" max="15" width="27" style="2" customWidth="1"/>
    <col min="16" max="16384" width="11.42578125" style="2"/>
  </cols>
  <sheetData>
    <row r="1" spans="1:20" ht="33" customHeight="1" thickBot="1" x14ac:dyDescent="0.45">
      <c r="A1" s="213" t="s">
        <v>140</v>
      </c>
      <c r="B1" s="155"/>
      <c r="C1" s="155"/>
      <c r="D1" s="155"/>
      <c r="E1" s="155"/>
      <c r="F1" s="155"/>
      <c r="G1" s="155"/>
      <c r="H1" s="155"/>
      <c r="I1" s="155"/>
      <c r="J1" s="155"/>
      <c r="K1" s="155"/>
      <c r="L1" s="155"/>
      <c r="M1" s="155"/>
      <c r="N1" s="155"/>
      <c r="O1" s="155"/>
      <c r="P1" s="155"/>
      <c r="Q1" s="155"/>
      <c r="R1" s="155"/>
      <c r="S1" s="155"/>
      <c r="T1" s="155"/>
    </row>
    <row r="2" spans="1:20" ht="15.75" thickBot="1" x14ac:dyDescent="0.3">
      <c r="A2" s="207" t="s">
        <v>12</v>
      </c>
      <c r="B2" s="208"/>
      <c r="C2" s="208"/>
      <c r="D2" s="208"/>
      <c r="E2" s="208"/>
      <c r="F2" s="208"/>
      <c r="G2" s="208"/>
      <c r="H2" s="208"/>
      <c r="I2" s="208"/>
      <c r="J2" s="209"/>
      <c r="K2" s="82"/>
      <c r="L2" s="82"/>
      <c r="M2" s="82"/>
      <c r="N2" s="82"/>
      <c r="O2" s="82"/>
      <c r="P2" s="82"/>
      <c r="Q2" s="82"/>
      <c r="R2" s="82"/>
      <c r="S2" s="82"/>
    </row>
    <row r="3" spans="1:20" x14ac:dyDescent="0.25">
      <c r="A3" s="82"/>
      <c r="B3" s="82"/>
      <c r="C3" s="82"/>
      <c r="D3" s="82"/>
      <c r="E3" s="82"/>
      <c r="F3" s="82"/>
      <c r="G3" s="82"/>
      <c r="H3" s="82"/>
      <c r="I3" s="82"/>
      <c r="J3" s="82"/>
      <c r="K3" s="82"/>
      <c r="L3" s="82"/>
      <c r="M3" s="82"/>
      <c r="N3" s="82"/>
      <c r="O3" s="82"/>
      <c r="P3" s="82"/>
      <c r="Q3" s="82"/>
      <c r="R3" s="82"/>
      <c r="S3" s="82"/>
    </row>
    <row r="4" spans="1:20" x14ac:dyDescent="0.25">
      <c r="A4" s="82"/>
      <c r="B4" s="206" t="s">
        <v>161</v>
      </c>
      <c r="C4" s="206"/>
      <c r="D4" s="206"/>
      <c r="E4" s="206"/>
      <c r="F4" s="206"/>
      <c r="G4" s="82"/>
      <c r="H4" s="82" t="s">
        <v>6</v>
      </c>
      <c r="I4" s="82"/>
      <c r="J4" s="82">
        <f>'fiscalité des revenus'!D10</f>
        <v>20000</v>
      </c>
      <c r="K4" s="82"/>
      <c r="L4" s="82"/>
      <c r="M4" s="82"/>
      <c r="N4" s="82"/>
      <c r="O4" s="82"/>
      <c r="P4" s="82"/>
      <c r="Q4" s="82"/>
      <c r="R4" s="82"/>
      <c r="S4" s="82"/>
    </row>
    <row r="5" spans="1:20" x14ac:dyDescent="0.25">
      <c r="A5" s="82"/>
      <c r="B5" s="82"/>
      <c r="C5" s="82"/>
      <c r="D5" s="82"/>
      <c r="E5" s="82"/>
      <c r="F5" s="82"/>
      <c r="G5" s="82"/>
      <c r="H5" s="82" t="s">
        <v>7</v>
      </c>
      <c r="I5" s="82"/>
      <c r="J5" s="82">
        <f>'fiscalité des revenus'!D12</f>
        <v>1.5</v>
      </c>
      <c r="K5" s="82"/>
      <c r="L5" s="82"/>
      <c r="M5" s="82">
        <v>0</v>
      </c>
      <c r="N5" s="82"/>
      <c r="O5" s="82" t="s">
        <v>72</v>
      </c>
      <c r="P5" s="82"/>
      <c r="Q5" s="82"/>
      <c r="R5" s="82"/>
      <c r="S5" s="82"/>
    </row>
    <row r="6" spans="1:20" x14ac:dyDescent="0.25">
      <c r="A6" s="82"/>
      <c r="B6" s="82">
        <v>0</v>
      </c>
      <c r="C6" s="82">
        <v>9807</v>
      </c>
      <c r="D6" s="83">
        <f>0</f>
        <v>0</v>
      </c>
      <c r="E6" s="82">
        <f>0</f>
        <v>0</v>
      </c>
      <c r="F6" s="82"/>
      <c r="G6" s="82"/>
      <c r="H6" s="82"/>
      <c r="I6" s="82"/>
      <c r="J6" s="82"/>
      <c r="K6" s="82"/>
      <c r="L6" s="82"/>
      <c r="M6" s="82">
        <v>1</v>
      </c>
      <c r="N6" s="82"/>
      <c r="O6" s="82" t="s">
        <v>73</v>
      </c>
      <c r="P6" s="82"/>
      <c r="Q6" s="82"/>
      <c r="R6" s="82"/>
      <c r="S6" s="82"/>
    </row>
    <row r="7" spans="1:20" x14ac:dyDescent="0.25">
      <c r="A7" s="82"/>
      <c r="B7" s="82">
        <v>9807</v>
      </c>
      <c r="C7" s="82">
        <v>27086</v>
      </c>
      <c r="D7" s="83">
        <f>0.14</f>
        <v>0.14000000000000001</v>
      </c>
      <c r="E7" s="84">
        <f>(C7-B7)*D7</f>
        <v>2419.0600000000004</v>
      </c>
      <c r="F7" s="82"/>
      <c r="G7" s="82"/>
      <c r="H7" s="82"/>
      <c r="I7" s="82"/>
      <c r="J7" s="82"/>
      <c r="K7" s="82"/>
      <c r="L7" s="82"/>
      <c r="M7" s="82">
        <v>2</v>
      </c>
      <c r="N7" s="82"/>
      <c r="O7" s="82" t="s">
        <v>27</v>
      </c>
      <c r="P7" s="82"/>
      <c r="Q7" s="82"/>
      <c r="R7" s="82"/>
      <c r="S7" s="82"/>
    </row>
    <row r="8" spans="1:20" x14ac:dyDescent="0.25">
      <c r="A8" s="82"/>
      <c r="B8" s="82">
        <v>27086</v>
      </c>
      <c r="C8" s="82">
        <v>72617</v>
      </c>
      <c r="D8" s="83">
        <f>0.3</f>
        <v>0.3</v>
      </c>
      <c r="E8" s="82">
        <f>(C8-B8)*0.3</f>
        <v>13659.3</v>
      </c>
      <c r="F8" s="84">
        <f>E8+E7</f>
        <v>16078.36</v>
      </c>
      <c r="G8" s="82"/>
      <c r="H8" s="82"/>
      <c r="I8" s="82"/>
      <c r="J8" s="82"/>
      <c r="K8" s="82"/>
      <c r="L8" s="82"/>
      <c r="M8" s="82">
        <v>3</v>
      </c>
      <c r="N8" s="82"/>
      <c r="O8" s="82"/>
      <c r="P8" s="82"/>
      <c r="Q8" s="82"/>
      <c r="R8" s="82"/>
      <c r="S8" s="82"/>
    </row>
    <row r="9" spans="1:20" x14ac:dyDescent="0.25">
      <c r="A9" s="82"/>
      <c r="B9" s="82">
        <v>72617</v>
      </c>
      <c r="C9" s="82">
        <v>153783</v>
      </c>
      <c r="D9" s="83">
        <v>0.41</v>
      </c>
      <c r="E9" s="82">
        <f>(C9-B9)*D9</f>
        <v>33278.06</v>
      </c>
      <c r="F9" s="84">
        <f>SUM(E7:E9)</f>
        <v>49356.42</v>
      </c>
      <c r="G9" s="82"/>
      <c r="H9" s="82"/>
      <c r="I9" s="82"/>
      <c r="J9" s="82"/>
      <c r="K9" s="82"/>
      <c r="L9" s="82"/>
      <c r="M9" s="82">
        <v>4</v>
      </c>
      <c r="N9" s="82"/>
      <c r="O9" s="82"/>
      <c r="P9" s="82"/>
      <c r="Q9" s="82"/>
      <c r="R9" s="82"/>
      <c r="S9" s="82"/>
    </row>
    <row r="10" spans="1:20" x14ac:dyDescent="0.25">
      <c r="A10" s="82"/>
      <c r="B10" s="82"/>
      <c r="C10" s="82"/>
      <c r="D10" s="83">
        <f>0.45</f>
        <v>0.45</v>
      </c>
      <c r="E10" s="82"/>
      <c r="F10" s="82"/>
      <c r="G10" s="82"/>
      <c r="H10" s="82"/>
      <c r="I10" s="82"/>
      <c r="J10" s="82"/>
      <c r="K10" s="82"/>
      <c r="L10" s="82"/>
      <c r="M10" s="82">
        <v>5</v>
      </c>
      <c r="N10" s="82"/>
      <c r="O10" s="82"/>
      <c r="P10" s="82"/>
      <c r="Q10" s="82"/>
      <c r="R10" s="82"/>
      <c r="S10" s="82"/>
    </row>
    <row r="11" spans="1:20" x14ac:dyDescent="0.25">
      <c r="A11" s="82"/>
      <c r="B11" s="82"/>
      <c r="C11" s="82"/>
      <c r="D11" s="82"/>
      <c r="E11" s="82"/>
      <c r="F11" s="82"/>
      <c r="G11" s="82"/>
      <c r="H11" s="82" t="s">
        <v>9</v>
      </c>
      <c r="I11" s="82">
        <f>IF(J4&gt;=C9, (J4-C9)*D10+E9+E8+E7, IF(J4&gt;=C8, (J4-C8)*D9+E8+E7, IF(J4&gt;=C7, (J4-C7)*D8+E7, IF(J4&gt;=C6, (J4-C6)*D7, 0))))</f>
        <v>1427.0200000000002</v>
      </c>
      <c r="J11" s="82"/>
      <c r="K11" s="82"/>
      <c r="L11" s="82"/>
      <c r="M11" s="82"/>
      <c r="N11" s="82"/>
      <c r="O11" s="82"/>
      <c r="P11" s="82"/>
      <c r="Q11" s="82"/>
      <c r="R11" s="82"/>
      <c r="S11" s="82"/>
    </row>
    <row r="12" spans="1:20" x14ac:dyDescent="0.25">
      <c r="A12" s="82"/>
      <c r="B12" s="82" t="s">
        <v>0</v>
      </c>
      <c r="C12" s="82"/>
      <c r="D12" s="82"/>
      <c r="E12" s="82"/>
      <c r="F12" s="82"/>
      <c r="G12" s="82"/>
      <c r="H12" s="82" t="s">
        <v>8</v>
      </c>
      <c r="I12" s="82">
        <f>IF(J4&gt;=C29, (J4-C29)*D30+E29+E28+E27, IF(J4&gt;=C28, (J4-C28)*D29+E28+E27, IF(J4&gt;=C27, (J4-C27)*D28+E27, IF(J4&gt;=C26, (J4-C26)*D27, 0))))</f>
        <v>740.53000000000009</v>
      </c>
      <c r="J12" s="82"/>
      <c r="K12" s="82"/>
      <c r="L12" s="82"/>
      <c r="M12" s="82"/>
      <c r="N12" s="82"/>
      <c r="O12" s="82"/>
      <c r="P12" s="82"/>
      <c r="Q12" s="82"/>
      <c r="R12" s="82"/>
      <c r="S12" s="82"/>
    </row>
    <row r="13" spans="1:20" x14ac:dyDescent="0.25">
      <c r="A13" s="82"/>
      <c r="B13" s="82"/>
      <c r="C13" s="82"/>
      <c r="D13" s="82"/>
      <c r="E13" s="82"/>
      <c r="F13" s="82"/>
      <c r="G13" s="82"/>
      <c r="H13" s="82"/>
      <c r="I13" s="82"/>
      <c r="J13" s="82"/>
      <c r="K13" s="82"/>
      <c r="L13" s="82"/>
      <c r="M13" s="82"/>
      <c r="N13" s="82"/>
      <c r="O13" s="82"/>
      <c r="P13" s="82"/>
      <c r="Q13" s="82"/>
      <c r="R13" s="82"/>
      <c r="S13" s="82"/>
    </row>
    <row r="14" spans="1:20" x14ac:dyDescent="0.25">
      <c r="A14" s="82"/>
      <c r="B14" s="82"/>
      <c r="C14" s="82"/>
      <c r="D14" s="82"/>
      <c r="E14" s="82"/>
      <c r="F14" s="82"/>
      <c r="G14" s="82"/>
      <c r="H14" s="82" t="s">
        <v>24</v>
      </c>
      <c r="I14" s="82">
        <f>IF('fiscalité des revenus'!D7="Parent isolé (T)", 1,0)</f>
        <v>0</v>
      </c>
      <c r="J14" s="82"/>
      <c r="K14" s="82"/>
      <c r="L14" s="82"/>
      <c r="M14" s="82"/>
      <c r="N14" s="82"/>
      <c r="O14" s="82"/>
      <c r="P14" s="82"/>
      <c r="Q14" s="82"/>
      <c r="R14" s="82"/>
      <c r="S14" s="82"/>
    </row>
    <row r="15" spans="1:20" x14ac:dyDescent="0.25">
      <c r="A15" s="82"/>
      <c r="B15" s="82"/>
      <c r="C15" s="82"/>
      <c r="D15" s="82"/>
      <c r="E15" s="82"/>
      <c r="F15" s="82"/>
      <c r="G15" s="82"/>
      <c r="H15" s="82" t="s">
        <v>25</v>
      </c>
      <c r="I15" s="82">
        <f>IF('fiscalité des revenus'!D7="Enfant élevé seul (L)", 1, 0)</f>
        <v>0</v>
      </c>
      <c r="J15" s="82"/>
      <c r="K15" s="82"/>
      <c r="L15" s="82"/>
      <c r="M15" s="82"/>
      <c r="N15" s="82"/>
      <c r="O15" s="82"/>
      <c r="P15" s="82"/>
      <c r="Q15" s="82"/>
      <c r="R15" s="82"/>
      <c r="S15" s="82"/>
    </row>
    <row r="16" spans="1:20" x14ac:dyDescent="0.25">
      <c r="A16" s="82"/>
      <c r="B16" s="82"/>
      <c r="C16" s="82"/>
      <c r="D16" s="82"/>
      <c r="E16" s="82"/>
      <c r="F16" s="82"/>
      <c r="G16" s="82"/>
      <c r="H16" s="82" t="s">
        <v>26</v>
      </c>
      <c r="I16" s="82">
        <f>IF('fiscalité des revenus'!D7="Invalidité", 1,0)</f>
        <v>0</v>
      </c>
      <c r="J16" s="82"/>
      <c r="K16" s="82"/>
      <c r="L16" s="82"/>
      <c r="M16" s="82"/>
      <c r="N16" s="82"/>
      <c r="O16" s="82"/>
      <c r="P16" s="82"/>
      <c r="Q16" s="82"/>
      <c r="R16" s="82"/>
      <c r="S16" s="82"/>
    </row>
    <row r="17" spans="1:19" x14ac:dyDescent="0.25">
      <c r="A17" s="82"/>
      <c r="B17" s="82"/>
      <c r="C17" s="82"/>
      <c r="D17" s="82"/>
      <c r="E17" s="82"/>
      <c r="F17" s="82"/>
      <c r="G17" s="82"/>
      <c r="H17" s="82" t="s">
        <v>15</v>
      </c>
      <c r="I17" s="82">
        <f>IF('fiscalité des revenus'!D7="", (J5-1)*2, (J5-1)*2-1)</f>
        <v>1</v>
      </c>
      <c r="J17" s="82"/>
      <c r="K17" s="82"/>
      <c r="L17" s="82"/>
      <c r="M17" s="82"/>
      <c r="N17" s="82"/>
      <c r="O17" s="82"/>
      <c r="P17" s="82"/>
      <c r="Q17" s="82"/>
      <c r="R17" s="82"/>
      <c r="S17" s="82"/>
    </row>
    <row r="18" spans="1:19" x14ac:dyDescent="0.25">
      <c r="A18" s="82">
        <v>1527</v>
      </c>
      <c r="B18" s="82" t="s">
        <v>1</v>
      </c>
      <c r="C18" s="82"/>
      <c r="D18" s="82"/>
      <c r="E18" s="82"/>
      <c r="F18" s="82"/>
      <c r="G18" s="82"/>
      <c r="H18" s="82" t="s">
        <v>10</v>
      </c>
      <c r="I18" s="82">
        <f>I11-A18*I17-I14*A20-I15*A19-I16*A21</f>
        <v>-99.979999999999791</v>
      </c>
      <c r="J18" s="82"/>
      <c r="K18" s="82"/>
      <c r="L18" s="82"/>
      <c r="M18" s="82"/>
      <c r="N18" s="82"/>
      <c r="O18" s="82" t="s">
        <v>22</v>
      </c>
      <c r="P18" s="82">
        <v>0</v>
      </c>
      <c r="Q18" s="82">
        <v>1</v>
      </c>
      <c r="R18" s="82"/>
      <c r="S18" s="82"/>
    </row>
    <row r="19" spans="1:19" x14ac:dyDescent="0.25">
      <c r="A19" s="82">
        <v>912</v>
      </c>
      <c r="B19" s="82" t="s">
        <v>2</v>
      </c>
      <c r="C19" s="82"/>
      <c r="D19" s="82"/>
      <c r="E19" s="82"/>
      <c r="F19" s="82"/>
      <c r="G19" s="82"/>
      <c r="H19" s="82"/>
      <c r="I19" s="82"/>
      <c r="J19" s="82"/>
      <c r="K19" s="82"/>
      <c r="L19" s="82"/>
      <c r="M19" s="82"/>
      <c r="N19" s="82"/>
      <c r="O19" s="82"/>
      <c r="P19" s="82">
        <v>1</v>
      </c>
      <c r="Q19" s="82">
        <v>1.5</v>
      </c>
      <c r="R19" s="82"/>
      <c r="S19" s="82"/>
    </row>
    <row r="20" spans="1:19" x14ac:dyDescent="0.25">
      <c r="A20" s="82">
        <f>3602-1527</f>
        <v>2075</v>
      </c>
      <c r="B20" s="82" t="s">
        <v>3</v>
      </c>
      <c r="C20" s="82"/>
      <c r="D20" s="82"/>
      <c r="E20" s="82"/>
      <c r="F20" s="82"/>
      <c r="G20" s="82"/>
      <c r="H20" s="82"/>
      <c r="I20" s="82"/>
      <c r="J20" s="82"/>
      <c r="K20" s="82"/>
      <c r="L20" s="82"/>
      <c r="M20" s="82"/>
      <c r="N20" s="82"/>
      <c r="O20" s="82"/>
      <c r="P20" s="82">
        <v>2</v>
      </c>
      <c r="Q20" s="82">
        <v>2</v>
      </c>
      <c r="R20" s="82"/>
      <c r="S20" s="82"/>
    </row>
    <row r="21" spans="1:19" x14ac:dyDescent="0.25">
      <c r="A21" s="82">
        <v>3050</v>
      </c>
      <c r="B21" s="82" t="s">
        <v>4</v>
      </c>
      <c r="C21" s="82"/>
      <c r="D21" s="82"/>
      <c r="E21" s="82"/>
      <c r="F21" s="82"/>
      <c r="G21" s="82"/>
      <c r="H21" s="82" t="s">
        <v>11</v>
      </c>
      <c r="I21" s="82">
        <f>IF(I12&gt;I18, I12, I18)</f>
        <v>740.53000000000009</v>
      </c>
      <c r="J21" s="82"/>
      <c r="K21" s="82"/>
      <c r="L21" s="82"/>
      <c r="M21" s="82"/>
      <c r="N21" s="82"/>
      <c r="O21" s="82"/>
      <c r="P21" s="82">
        <v>3</v>
      </c>
      <c r="Q21" s="82">
        <v>3</v>
      </c>
      <c r="R21" s="82"/>
      <c r="S21" s="82"/>
    </row>
    <row r="22" spans="1:19" x14ac:dyDescent="0.25">
      <c r="A22" s="82"/>
      <c r="B22" s="82" t="s">
        <v>5</v>
      </c>
      <c r="C22" s="82"/>
      <c r="D22" s="82"/>
      <c r="E22" s="82"/>
      <c r="F22" s="82"/>
      <c r="G22" s="82"/>
      <c r="H22" s="82" t="s">
        <v>17</v>
      </c>
      <c r="I22" s="82">
        <f>IF(I21&lt;=1569, (1569*0.75-I21*0.75), 0)</f>
        <v>621.35249999999996</v>
      </c>
      <c r="J22" s="82"/>
      <c r="K22" s="82"/>
      <c r="L22" s="82"/>
      <c r="M22" s="82"/>
      <c r="N22" s="82"/>
      <c r="O22" s="82"/>
      <c r="P22" s="82">
        <v>4</v>
      </c>
      <c r="Q22" s="82">
        <v>4</v>
      </c>
      <c r="R22" s="82"/>
      <c r="S22" s="82"/>
    </row>
    <row r="23" spans="1:19" x14ac:dyDescent="0.25">
      <c r="A23" s="82"/>
      <c r="B23" s="82"/>
      <c r="C23" s="82"/>
      <c r="D23" s="82"/>
      <c r="E23" s="82"/>
      <c r="F23" s="82"/>
      <c r="G23" s="82"/>
      <c r="H23" s="82" t="s">
        <v>18</v>
      </c>
      <c r="I23" s="82">
        <f>IF(I22&gt;I21, 0, I21-I22)</f>
        <v>119.17750000000012</v>
      </c>
      <c r="J23" s="82"/>
      <c r="K23" s="82"/>
      <c r="L23" s="82"/>
      <c r="M23" s="82"/>
      <c r="N23" s="82"/>
      <c r="O23" s="82"/>
      <c r="P23" s="82">
        <v>5</v>
      </c>
      <c r="Q23" s="82">
        <v>5</v>
      </c>
      <c r="R23" s="82"/>
      <c r="S23" s="82"/>
    </row>
    <row r="24" spans="1:19" x14ac:dyDescent="0.25">
      <c r="A24" s="82"/>
      <c r="B24" s="206" t="s">
        <v>162</v>
      </c>
      <c r="C24" s="206"/>
      <c r="D24" s="206"/>
      <c r="E24" s="206"/>
      <c r="F24" s="206"/>
      <c r="G24" s="82"/>
      <c r="H24" s="82"/>
      <c r="I24" s="82"/>
      <c r="J24" s="82"/>
      <c r="K24" s="82"/>
      <c r="L24" s="82"/>
      <c r="M24" s="82"/>
      <c r="N24" s="82"/>
      <c r="O24" s="82" t="s">
        <v>23</v>
      </c>
      <c r="P24" s="82">
        <v>0</v>
      </c>
      <c r="Q24" s="82">
        <v>2</v>
      </c>
      <c r="R24" s="82"/>
      <c r="S24" s="82"/>
    </row>
    <row r="25" spans="1:19" x14ac:dyDescent="0.25">
      <c r="A25" s="82"/>
      <c r="B25" s="82"/>
      <c r="C25" s="82"/>
      <c r="D25" s="82"/>
      <c r="E25" s="82"/>
      <c r="F25" s="82"/>
      <c r="G25" s="82"/>
      <c r="H25" s="82"/>
      <c r="I25" s="82"/>
      <c r="J25" s="82"/>
      <c r="K25" s="82"/>
      <c r="L25" s="82"/>
      <c r="M25" s="82"/>
      <c r="N25" s="82"/>
      <c r="O25" s="82"/>
      <c r="P25" s="82">
        <v>1</v>
      </c>
      <c r="Q25" s="82">
        <v>2.5</v>
      </c>
      <c r="R25" s="82"/>
      <c r="S25" s="82"/>
    </row>
    <row r="26" spans="1:19" x14ac:dyDescent="0.25">
      <c r="A26" s="82"/>
      <c r="B26" s="82">
        <v>0</v>
      </c>
      <c r="C26" s="82">
        <f>C6*$J$5</f>
        <v>14710.5</v>
      </c>
      <c r="D26" s="83">
        <f>0</f>
        <v>0</v>
      </c>
      <c r="E26" s="82">
        <f>0</f>
        <v>0</v>
      </c>
      <c r="F26" s="82"/>
      <c r="G26" s="82"/>
      <c r="H26" s="82"/>
      <c r="I26" s="82"/>
      <c r="J26" s="82"/>
      <c r="K26" s="82"/>
      <c r="L26" s="82"/>
      <c r="M26" s="82"/>
      <c r="N26" s="82"/>
      <c r="O26" s="82"/>
      <c r="P26" s="82">
        <v>2</v>
      </c>
      <c r="Q26" s="82">
        <v>3</v>
      </c>
      <c r="R26" s="82"/>
      <c r="S26" s="82"/>
    </row>
    <row r="27" spans="1:19" x14ac:dyDescent="0.25">
      <c r="A27" s="82"/>
      <c r="B27" s="82">
        <f>B7*$J$5</f>
        <v>14710.5</v>
      </c>
      <c r="C27" s="82">
        <f>C7*$J$5</f>
        <v>40629</v>
      </c>
      <c r="D27" s="83">
        <f>0.14</f>
        <v>0.14000000000000001</v>
      </c>
      <c r="E27" s="84">
        <f>(C27-B27)*D27</f>
        <v>3628.59</v>
      </c>
      <c r="F27" s="82"/>
      <c r="G27" s="82"/>
      <c r="H27" s="82"/>
      <c r="I27" s="82"/>
      <c r="J27" s="82"/>
      <c r="K27" s="82"/>
      <c r="L27" s="82"/>
      <c r="M27" s="82"/>
      <c r="N27" s="82"/>
      <c r="O27" s="82"/>
      <c r="P27" s="82">
        <v>3</v>
      </c>
      <c r="Q27" s="82">
        <v>4</v>
      </c>
      <c r="R27" s="82"/>
      <c r="S27" s="82"/>
    </row>
    <row r="28" spans="1:19" x14ac:dyDescent="0.25">
      <c r="A28" s="82"/>
      <c r="B28" s="82">
        <f>B8*$J$5</f>
        <v>40629</v>
      </c>
      <c r="C28" s="82">
        <f>C8*$J$5</f>
        <v>108925.5</v>
      </c>
      <c r="D28" s="83">
        <f>0.3</f>
        <v>0.3</v>
      </c>
      <c r="E28" s="82">
        <f>(C28-B28)*0.3</f>
        <v>20488.95</v>
      </c>
      <c r="F28" s="84">
        <f>E28+E27</f>
        <v>24117.54</v>
      </c>
      <c r="G28" s="82"/>
      <c r="H28" s="82"/>
      <c r="I28" s="82"/>
      <c r="J28" s="82"/>
      <c r="K28" s="82"/>
      <c r="L28" s="82"/>
      <c r="M28" s="82"/>
      <c r="N28" s="82"/>
      <c r="O28" s="82"/>
      <c r="P28" s="82">
        <v>4</v>
      </c>
      <c r="Q28" s="82">
        <v>5</v>
      </c>
      <c r="R28" s="82"/>
      <c r="S28" s="82"/>
    </row>
    <row r="29" spans="1:19" x14ac:dyDescent="0.25">
      <c r="A29" s="82"/>
      <c r="B29" s="82">
        <f>B9*$J$5</f>
        <v>108925.5</v>
      </c>
      <c r="C29" s="82">
        <f>C9*$J$5</f>
        <v>230674.5</v>
      </c>
      <c r="D29" s="83">
        <v>0.41</v>
      </c>
      <c r="E29" s="82">
        <f>(C29-B29)*D29</f>
        <v>49917.09</v>
      </c>
      <c r="F29" s="84">
        <f>SUM(E27:E29)</f>
        <v>74034.63</v>
      </c>
      <c r="G29" s="82"/>
      <c r="H29" s="82"/>
      <c r="I29" s="82"/>
      <c r="J29" s="82"/>
      <c r="K29" s="82"/>
      <c r="L29" s="82"/>
      <c r="M29" s="82"/>
      <c r="N29" s="82"/>
      <c r="O29" s="82"/>
      <c r="P29" s="82">
        <v>5</v>
      </c>
      <c r="Q29" s="82">
        <v>5</v>
      </c>
      <c r="R29" s="82"/>
      <c r="S29" s="82"/>
    </row>
    <row r="30" spans="1:19" x14ac:dyDescent="0.25">
      <c r="A30" s="82"/>
      <c r="B30" s="82"/>
      <c r="C30" s="82"/>
      <c r="D30" s="83">
        <f>0.45</f>
        <v>0.45</v>
      </c>
      <c r="E30" s="82"/>
      <c r="F30" s="82"/>
      <c r="G30" s="82"/>
      <c r="H30" s="82"/>
      <c r="I30" s="82"/>
      <c r="J30" s="82"/>
      <c r="K30" s="82"/>
      <c r="L30" s="82"/>
      <c r="M30" s="82"/>
      <c r="N30" s="82"/>
      <c r="O30" s="82"/>
      <c r="P30" s="82"/>
      <c r="Q30" s="82"/>
      <c r="R30" s="82"/>
      <c r="S30" s="82"/>
    </row>
    <row r="31" spans="1:19" ht="15.75" thickBot="1" x14ac:dyDescent="0.3">
      <c r="A31" s="81"/>
      <c r="B31" s="81"/>
      <c r="C31" s="81"/>
      <c r="D31" s="81"/>
      <c r="E31" s="81"/>
      <c r="F31" s="81"/>
      <c r="G31" s="81"/>
      <c r="H31" s="81"/>
      <c r="I31" s="81"/>
      <c r="J31" s="81"/>
      <c r="K31" s="81"/>
      <c r="L31" s="81"/>
      <c r="M31" s="81"/>
      <c r="N31" s="81"/>
      <c r="O31" s="81">
        <f>IF('fiscalité des revenus'!D3="Célibataire-Divorcé-Veuf", VLOOKUP('fiscalité des revenus'!D5, Réglages!P18:Q22, 2, FALSE), VLOOKUP('fiscalité des revenus'!D5, Réglages!P24:Q28, 2, FALSE))</f>
        <v>1.5</v>
      </c>
      <c r="P31" s="81"/>
      <c r="Q31" s="81"/>
      <c r="R31" s="81"/>
      <c r="S31" s="81"/>
    </row>
    <row r="32" spans="1:19" ht="15.75" thickBot="1" x14ac:dyDescent="0.3">
      <c r="A32" s="210" t="s">
        <v>13</v>
      </c>
      <c r="B32" s="211"/>
      <c r="C32" s="211"/>
      <c r="D32" s="211"/>
      <c r="E32" s="211"/>
      <c r="F32" s="211"/>
      <c r="G32" s="211"/>
      <c r="H32" s="211"/>
      <c r="I32" s="211"/>
      <c r="J32" s="212"/>
      <c r="K32" s="81"/>
      <c r="L32" s="81"/>
      <c r="M32" s="81"/>
      <c r="N32" s="81"/>
      <c r="O32" s="81"/>
      <c r="P32" s="81"/>
      <c r="Q32" s="81"/>
      <c r="R32" s="81"/>
      <c r="S32" s="81"/>
    </row>
    <row r="33" spans="1:19" x14ac:dyDescent="0.25">
      <c r="A33" s="85"/>
      <c r="B33" s="85"/>
      <c r="C33" s="85"/>
      <c r="D33" s="85"/>
      <c r="E33" s="85"/>
      <c r="F33" s="85"/>
      <c r="G33" s="85"/>
      <c r="H33" s="85"/>
      <c r="I33" s="85"/>
      <c r="J33" s="85"/>
      <c r="K33" s="81"/>
      <c r="L33" s="81"/>
      <c r="M33" s="81"/>
      <c r="N33" s="81"/>
      <c r="O33" s="81"/>
      <c r="P33" s="81"/>
      <c r="Q33" s="81"/>
      <c r="R33" s="81"/>
      <c r="S33" s="81"/>
    </row>
    <row r="34" spans="1:19" x14ac:dyDescent="0.25">
      <c r="A34" s="86"/>
      <c r="B34" s="86">
        <f>B6*2</f>
        <v>0</v>
      </c>
      <c r="C34" s="86">
        <f>C6*2</f>
        <v>19614</v>
      </c>
      <c r="D34" s="87">
        <v>0</v>
      </c>
      <c r="E34" s="86">
        <v>0</v>
      </c>
      <c r="F34" s="86"/>
      <c r="G34" s="86"/>
      <c r="H34" s="86" t="s">
        <v>14</v>
      </c>
      <c r="I34" s="86">
        <f>IF(J4&gt;=C38, (J4-C38)*D39+E38+E37+E35, IF(J4&gt;=C37, (J4-C37)*D38+E37+E35, IF(J4&gt;=C35, (J4-C35)*D37+E35, IF(J4&gt;=C34, (J4-C34)*D35, 0))))</f>
        <v>54.040000000000006</v>
      </c>
      <c r="J34" s="86"/>
      <c r="K34" s="81"/>
      <c r="L34" s="81"/>
      <c r="M34" s="81"/>
      <c r="N34" s="81"/>
      <c r="O34" s="81"/>
      <c r="P34" s="81"/>
      <c r="Q34" s="81"/>
      <c r="R34" s="81"/>
      <c r="S34" s="81"/>
    </row>
    <row r="35" spans="1:19" x14ac:dyDescent="0.25">
      <c r="A35" s="86"/>
      <c r="B35" s="86">
        <f t="shared" ref="B35:C35" si="0">B7*2</f>
        <v>19614</v>
      </c>
      <c r="C35" s="86">
        <f t="shared" si="0"/>
        <v>54172</v>
      </c>
      <c r="D35" s="87">
        <v>0.14000000000000001</v>
      </c>
      <c r="E35" s="86">
        <f>(C35-B35)*D35</f>
        <v>4838.1200000000008</v>
      </c>
      <c r="F35" s="86"/>
      <c r="G35" s="86"/>
      <c r="H35" s="86" t="s">
        <v>8</v>
      </c>
      <c r="I35" s="86">
        <f>IF(J4&gt;=C29, (J4-C29)*D30+E29+E28+E27, IF(J4&gt;=C28, (J4-C28)*D29+E28+E27, IF(J4&gt;=C27, (J4-C27)*D28+E27, IF(J4&gt;=C26, (J4-C26)*D27, 0))))</f>
        <v>740.53000000000009</v>
      </c>
      <c r="J35" s="86"/>
      <c r="K35" s="81"/>
      <c r="L35" s="81"/>
      <c r="M35" s="81"/>
      <c r="N35" s="81"/>
      <c r="O35" s="81"/>
      <c r="P35" s="81"/>
      <c r="Q35" s="81"/>
      <c r="R35" s="81"/>
      <c r="S35" s="81"/>
    </row>
    <row r="36" spans="1:19" x14ac:dyDescent="0.25">
      <c r="A36" s="86"/>
      <c r="B36" s="86"/>
      <c r="C36" s="86"/>
      <c r="D36" s="87"/>
      <c r="E36" s="86"/>
      <c r="F36" s="86"/>
      <c r="G36" s="86"/>
      <c r="H36" s="86" t="s">
        <v>26</v>
      </c>
      <c r="I36" s="86">
        <f>IF('fiscalité des revenus'!D7="Invalidité", 1,0)</f>
        <v>0</v>
      </c>
      <c r="J36" s="86"/>
      <c r="K36" s="81"/>
      <c r="L36" s="81"/>
      <c r="M36" s="81"/>
      <c r="N36" s="81"/>
      <c r="O36" s="81"/>
      <c r="P36" s="81"/>
      <c r="Q36" s="81"/>
      <c r="R36" s="81"/>
      <c r="S36" s="81"/>
    </row>
    <row r="37" spans="1:19" x14ac:dyDescent="0.25">
      <c r="A37" s="86"/>
      <c r="B37" s="86">
        <f>B8*2</f>
        <v>54172</v>
      </c>
      <c r="C37" s="86">
        <f>C8*2</f>
        <v>145234</v>
      </c>
      <c r="D37" s="87">
        <v>0.3</v>
      </c>
      <c r="E37" s="86">
        <f>(C37-B37)*D37</f>
        <v>27318.6</v>
      </c>
      <c r="F37" s="86">
        <v>31806.48</v>
      </c>
      <c r="G37" s="86"/>
      <c r="H37" s="86" t="s">
        <v>16</v>
      </c>
      <c r="I37" s="86">
        <f>IF('fiscalité des revenus'!D7="", (J5-2)*2, (J5-2)*2-1)</f>
        <v>-1</v>
      </c>
      <c r="J37" s="86"/>
      <c r="K37" s="81"/>
      <c r="L37" s="81"/>
      <c r="M37" s="81"/>
      <c r="N37" s="81"/>
      <c r="O37" s="81"/>
      <c r="P37" s="81"/>
      <c r="Q37" s="81"/>
      <c r="R37" s="81"/>
      <c r="S37" s="81"/>
    </row>
    <row r="38" spans="1:19" x14ac:dyDescent="0.25">
      <c r="A38" s="86"/>
      <c r="B38" s="86">
        <f>B9*2</f>
        <v>145234</v>
      </c>
      <c r="C38" s="86">
        <f>C9*2</f>
        <v>307566</v>
      </c>
      <c r="D38" s="87">
        <v>0.41</v>
      </c>
      <c r="E38" s="86">
        <f>(C38-B38)*D38</f>
        <v>66556.12</v>
      </c>
      <c r="F38" s="86">
        <v>97637.719999999987</v>
      </c>
      <c r="G38" s="86"/>
      <c r="H38" s="86" t="s">
        <v>10</v>
      </c>
      <c r="I38" s="86">
        <f>I34-A18*I37-I36*A21</f>
        <v>1581.04</v>
      </c>
      <c r="J38" s="86"/>
      <c r="K38" s="81"/>
      <c r="L38" s="81"/>
      <c r="M38" s="81"/>
      <c r="N38" s="81"/>
      <c r="O38" s="81"/>
      <c r="P38" s="81"/>
      <c r="Q38" s="81"/>
      <c r="R38" s="81"/>
      <c r="S38" s="81"/>
    </row>
    <row r="39" spans="1:19" x14ac:dyDescent="0.25">
      <c r="A39" s="86"/>
      <c r="B39" s="86"/>
      <c r="C39" s="86"/>
      <c r="D39" s="87">
        <v>0.45</v>
      </c>
      <c r="E39" s="86"/>
      <c r="F39" s="86"/>
      <c r="G39" s="86"/>
      <c r="H39" s="86"/>
      <c r="I39" s="86"/>
      <c r="J39" s="86"/>
      <c r="K39" s="81"/>
      <c r="L39" s="81"/>
      <c r="M39" s="81"/>
      <c r="N39" s="81"/>
      <c r="O39" s="81"/>
      <c r="P39" s="81"/>
      <c r="Q39" s="81"/>
      <c r="R39" s="81"/>
      <c r="S39" s="81"/>
    </row>
    <row r="40" spans="1:19" x14ac:dyDescent="0.25">
      <c r="A40" s="86"/>
      <c r="B40" s="86"/>
      <c r="C40" s="86"/>
      <c r="D40" s="86"/>
      <c r="E40" s="86"/>
      <c r="F40" s="86"/>
      <c r="G40" s="86"/>
      <c r="H40" s="86" t="s">
        <v>11</v>
      </c>
      <c r="I40" s="86">
        <f>IF(I35&gt;I38, I35, I38)</f>
        <v>1581.04</v>
      </c>
      <c r="J40" s="86"/>
      <c r="K40" s="81"/>
      <c r="L40" s="81"/>
      <c r="M40" s="81"/>
      <c r="N40" s="81"/>
      <c r="O40" s="81"/>
      <c r="P40" s="81"/>
      <c r="Q40" s="81"/>
      <c r="R40" s="81"/>
      <c r="S40" s="81"/>
    </row>
    <row r="41" spans="1:19" x14ac:dyDescent="0.25">
      <c r="A41" s="86"/>
      <c r="B41" s="86"/>
      <c r="C41" s="86"/>
      <c r="D41" s="86"/>
      <c r="E41" s="86"/>
      <c r="F41" s="86"/>
      <c r="G41" s="86"/>
      <c r="H41" s="86" t="s">
        <v>17</v>
      </c>
      <c r="I41" s="86">
        <f>IF(I40&lt;=2585, 2585*0.75-I40*0.75, 0)</f>
        <v>752.97</v>
      </c>
      <c r="J41" s="86"/>
      <c r="K41" s="81"/>
      <c r="L41" s="81"/>
      <c r="M41" s="81"/>
      <c r="N41" s="81"/>
      <c r="O41" s="81"/>
      <c r="P41" s="81"/>
      <c r="Q41" s="81"/>
      <c r="R41" s="81"/>
      <c r="S41" s="81"/>
    </row>
    <row r="42" spans="1:19" x14ac:dyDescent="0.25">
      <c r="A42" s="86"/>
      <c r="B42" s="86"/>
      <c r="C42" s="86"/>
      <c r="D42" s="86"/>
      <c r="E42" s="86"/>
      <c r="F42" s="86"/>
      <c r="G42" s="86"/>
      <c r="H42" s="86" t="s">
        <v>18</v>
      </c>
      <c r="I42" s="86">
        <f>IF(I41&gt;I40, 0, I40-I41)</f>
        <v>828.06999999999994</v>
      </c>
      <c r="J42" s="86"/>
      <c r="K42" s="81"/>
      <c r="L42" s="81"/>
      <c r="M42" s="81"/>
      <c r="N42" s="81"/>
      <c r="O42" s="81"/>
      <c r="P42" s="81"/>
      <c r="Q42" s="81"/>
      <c r="R42" s="81"/>
      <c r="S42" s="81"/>
    </row>
    <row r="43" spans="1:19" x14ac:dyDescent="0.25">
      <c r="A43" s="86"/>
      <c r="B43" s="86"/>
      <c r="C43" s="86"/>
      <c r="D43" s="86"/>
      <c r="E43" s="86"/>
      <c r="F43" s="86"/>
      <c r="G43" s="86"/>
      <c r="H43" s="86"/>
      <c r="I43" s="86"/>
      <c r="J43" s="86"/>
      <c r="K43" s="81"/>
      <c r="L43" s="81"/>
      <c r="M43" s="81"/>
      <c r="N43" s="81"/>
      <c r="O43" s="81"/>
      <c r="P43" s="81"/>
      <c r="Q43" s="81"/>
      <c r="R43" s="81"/>
      <c r="S43" s="81"/>
    </row>
    <row r="44" spans="1:19" x14ac:dyDescent="0.25">
      <c r="A44" s="86"/>
      <c r="B44" s="86"/>
      <c r="C44" s="86"/>
      <c r="D44" s="86"/>
      <c r="E44" s="86"/>
      <c r="F44" s="86"/>
      <c r="G44" s="86"/>
      <c r="H44" s="86"/>
      <c r="I44" s="86"/>
      <c r="J44" s="86"/>
      <c r="K44" s="81"/>
      <c r="L44" s="81"/>
      <c r="M44" s="81"/>
      <c r="N44" s="81"/>
      <c r="O44" s="81"/>
      <c r="P44" s="81"/>
      <c r="Q44" s="81"/>
      <c r="R44" s="81"/>
      <c r="S44" s="81"/>
    </row>
  </sheetData>
  <mergeCells count="5">
    <mergeCell ref="B4:F4"/>
    <mergeCell ref="B24:F24"/>
    <mergeCell ref="A2:J2"/>
    <mergeCell ref="A32:J32"/>
    <mergeCell ref="A1:T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comptabilité</vt:lpstr>
      <vt:lpstr>Prévisions</vt:lpstr>
      <vt:lpstr>Indépendance</vt:lpstr>
      <vt:lpstr>fiscalité des revenus</vt:lpstr>
      <vt:lpstr>fiscalité LMNP</vt:lpstr>
      <vt:lpstr>Conseils</vt:lpstr>
      <vt:lpstr>Réglages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Tdiringe</dc:creator>
  <cp:lastModifiedBy>Gary</cp:lastModifiedBy>
  <dcterms:created xsi:type="dcterms:W3CDTF">2016-01-07T14:08:27Z</dcterms:created>
  <dcterms:modified xsi:type="dcterms:W3CDTF">2023-01-03T22:42:36Z</dcterms:modified>
</cp:coreProperties>
</file>